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prava VV_FINAL_26_4_2018 - kopie\"/>
    </mc:Choice>
  </mc:AlternateContent>
  <bookViews>
    <workbookView xWindow="0" yWindow="0" windowWidth="23040" windowHeight="9192"/>
  </bookViews>
  <sheets>
    <sheet name="Rekapitulace stavby" sheetId="1" r:id="rId1"/>
    <sheet name="SO 000 - Vedlejší a ostat..." sheetId="2" r:id="rId2"/>
    <sheet name="SO 100 - Komunikace a zpe..." sheetId="3" r:id="rId3"/>
    <sheet name="SO 100.1 - Odvodnění" sheetId="4" r:id="rId4"/>
    <sheet name="SO 400 - Veřejné osvětlení" sheetId="5" r:id="rId5"/>
    <sheet name="SO 461 - Úprava trakčního..." sheetId="6" r:id="rId6"/>
    <sheet name="SO 501 - Vodovod" sheetId="9" r:id="rId7"/>
    <sheet name="Pokyny pro vyplnění" sheetId="8" r:id="rId8"/>
  </sheets>
  <externalReferences>
    <externalReference r:id="rId9"/>
    <externalReference r:id="rId10"/>
  </externalReferences>
  <definedNames>
    <definedName name="_xlnm._FilterDatabase" localSheetId="1" hidden="1">'SO 000 - Vedlejší a ostat...'!$C$82:$K$102</definedName>
    <definedName name="_xlnm._FilterDatabase" localSheetId="2" hidden="1">'SO 100 - Komunikace a zpe...'!$C$85:$K$286</definedName>
    <definedName name="_xlnm._FilterDatabase" localSheetId="3" hidden="1">'SO 100.1 - Odvodnění'!$C$85:$K$223</definedName>
    <definedName name="_xlnm._FilterDatabase" localSheetId="4" hidden="1">'SO 400 - Veřejné osvětlení'!$C$81:$K$146</definedName>
    <definedName name="_xlnm._FilterDatabase" localSheetId="5" hidden="1">'SO 461 - Úprava trakčního...'!$C$85:$K$127</definedName>
    <definedName name="_xlnm._FilterDatabase" localSheetId="6" hidden="1">'SO 501 - Vodovod'!$C$116:$Q$331</definedName>
    <definedName name="_xlnm.Print_Titles" localSheetId="0">'Rekapitulace stavby'!$49:$49</definedName>
    <definedName name="_xlnm.Print_Titles" localSheetId="1">'SO 000 - Vedlejší a ostat...'!$82:$82</definedName>
    <definedName name="_xlnm.Print_Titles" localSheetId="2">'SO 100 - Komunikace a zpe...'!$85:$85</definedName>
    <definedName name="_xlnm.Print_Titles" localSheetId="3">'SO 100.1 - Odvodnění'!$85:$85</definedName>
    <definedName name="_xlnm.Print_Titles" localSheetId="4">'SO 400 - Veřejné osvětlení'!$81:$81</definedName>
    <definedName name="_xlnm.Print_Titles" localSheetId="5">'SO 461 - Úprava trakčního...'!$85:$85</definedName>
    <definedName name="_xlnm.Print_Titles" localSheetId="6">'SO 501 - Vodovod'!$116:$116</definedName>
    <definedName name="_xlnm.Print_Area" localSheetId="7">'Pokyny pro vyplnění'!$B$2:$K$69,'Pokyny pro vyplnění'!$B$72:$K$116,'Pokyny pro vyplnění'!$B$119:$K$188,'Pokyny pro vyplnění'!$B$196:$K$216</definedName>
    <definedName name="_xlnm.Print_Area" localSheetId="0">'Rekapitulace stavby'!$D$4:$AO$33,'Rekapitulace stavby'!$C$39:$AQ$58</definedName>
    <definedName name="_xlnm.Print_Area" localSheetId="1">'SO 000 - Vedlejší a ostat...'!$C$4:$J$36,'SO 000 - Vedlejší a ostat...'!$C$42:$J$64,'SO 000 - Vedlejší a ostat...'!$C$70:$K$102</definedName>
    <definedName name="_xlnm.Print_Area" localSheetId="2">'SO 100 - Komunikace a zpe...'!$C$4:$J$36,'SO 100 - Komunikace a zpe...'!$C$42:$J$67,'SO 100 - Komunikace a zpe...'!$C$73:$K$286</definedName>
    <definedName name="_xlnm.Print_Area" localSheetId="3">'SO 100.1 - Odvodnění'!$C$4:$J$36,'SO 100.1 - Odvodnění'!$C$42:$J$67,'SO 100.1 - Odvodnění'!$C$73:$K$223</definedName>
    <definedName name="_xlnm.Print_Area" localSheetId="4">'SO 400 - Veřejné osvětlení'!$C$4:$J$36,'SO 400 - Veřejné osvětlení'!$C$42:$J$63,'SO 400 - Veřejné osvětlení'!$C$69:$K$146</definedName>
    <definedName name="_xlnm.Print_Area" localSheetId="5">'SO 461 - Úprava trakčního...'!$C$4:$J$36,'SO 461 - Úprava trakčního...'!$C$42:$J$67,'SO 461 - Úprava trakčního...'!$C$73:$K$127</definedName>
    <definedName name="_xlnm.Print_Area" localSheetId="6">'SO 501 - Vodovod'!$C$4:$Q$70,'SO 501 - Vodovod'!$C$76:$Q$100,'SO 501 - Vodovod'!$C$106:$Q$330</definedName>
  </definedNames>
  <calcPr calcId="162913"/>
</workbook>
</file>

<file path=xl/calcChain.xml><?xml version="1.0" encoding="utf-8"?>
<calcChain xmlns="http://schemas.openxmlformats.org/spreadsheetml/2006/main">
  <c r="AG57" i="1" l="1"/>
  <c r="AZ57" i="1"/>
  <c r="AW57" i="1"/>
  <c r="AV57" i="1"/>
  <c r="AT57" i="1"/>
  <c r="O9" i="9"/>
  <c r="J12" i="6"/>
  <c r="J80" i="6" s="1"/>
  <c r="BK329" i="9"/>
  <c r="BK328" i="9" s="1"/>
  <c r="N328" i="9" s="1"/>
  <c r="N96" i="9" s="1"/>
  <c r="BI329" i="9"/>
  <c r="BH329" i="9"/>
  <c r="BG329" i="9"/>
  <c r="BF329" i="9"/>
  <c r="AA329" i="9"/>
  <c r="AA328" i="9" s="1"/>
  <c r="AA327" i="9" s="1"/>
  <c r="Y329" i="9"/>
  <c r="Y328" i="9" s="1"/>
  <c r="Y327" i="9" s="1"/>
  <c r="W329" i="9"/>
  <c r="W328" i="9" s="1"/>
  <c r="W327" i="9" s="1"/>
  <c r="N329" i="9"/>
  <c r="BE329" i="9" s="1"/>
  <c r="BK326" i="9"/>
  <c r="BI326" i="9"/>
  <c r="BH326" i="9"/>
  <c r="BG326" i="9"/>
  <c r="BF326" i="9"/>
  <c r="AA326" i="9"/>
  <c r="Y326" i="9"/>
  <c r="W326" i="9"/>
  <c r="N326" i="9"/>
  <c r="BE326" i="9" s="1"/>
  <c r="BK325" i="9"/>
  <c r="BI325" i="9"/>
  <c r="BH325" i="9"/>
  <c r="BG325" i="9"/>
  <c r="BF325" i="9"/>
  <c r="AA325" i="9"/>
  <c r="AA324" i="9" s="1"/>
  <c r="Y325" i="9"/>
  <c r="W325" i="9"/>
  <c r="W324" i="9" s="1"/>
  <c r="N325" i="9"/>
  <c r="BE325" i="9" s="1"/>
  <c r="BK322" i="9"/>
  <c r="BI322" i="9"/>
  <c r="BH322" i="9"/>
  <c r="BG322" i="9"/>
  <c r="BF322" i="9"/>
  <c r="AA322" i="9"/>
  <c r="Y322" i="9"/>
  <c r="W322" i="9"/>
  <c r="N322" i="9"/>
  <c r="BE322" i="9" s="1"/>
  <c r="BK320" i="9"/>
  <c r="BI320" i="9"/>
  <c r="BH320" i="9"/>
  <c r="BG320" i="9"/>
  <c r="BF320" i="9"/>
  <c r="AA320" i="9"/>
  <c r="Y320" i="9"/>
  <c r="W320" i="9"/>
  <c r="N320" i="9"/>
  <c r="BE320" i="9" s="1"/>
  <c r="BK317" i="9"/>
  <c r="BI317" i="9"/>
  <c r="BH317" i="9"/>
  <c r="BG317" i="9"/>
  <c r="BF317" i="9"/>
  <c r="AA317" i="9"/>
  <c r="Y317" i="9"/>
  <c r="W317" i="9"/>
  <c r="N317" i="9"/>
  <c r="BE317" i="9" s="1"/>
  <c r="BK315" i="9"/>
  <c r="BI315" i="9"/>
  <c r="BH315" i="9"/>
  <c r="BG315" i="9"/>
  <c r="BF315" i="9"/>
  <c r="AA315" i="9"/>
  <c r="Y315" i="9"/>
  <c r="W315" i="9"/>
  <c r="N315" i="9"/>
  <c r="BE315" i="9" s="1"/>
  <c r="BK313" i="9"/>
  <c r="BI313" i="9"/>
  <c r="BH313" i="9"/>
  <c r="BG313" i="9"/>
  <c r="BF313" i="9"/>
  <c r="AA313" i="9"/>
  <c r="Y313" i="9"/>
  <c r="W313" i="9"/>
  <c r="N313" i="9"/>
  <c r="BE313" i="9" s="1"/>
  <c r="BK311" i="9"/>
  <c r="BI311" i="9"/>
  <c r="BH311" i="9"/>
  <c r="BG311" i="9"/>
  <c r="BF311" i="9"/>
  <c r="AA311" i="9"/>
  <c r="Y311" i="9"/>
  <c r="W311" i="9"/>
  <c r="N311" i="9"/>
  <c r="BE311" i="9" s="1"/>
  <c r="BK310" i="9"/>
  <c r="BI310" i="9"/>
  <c r="BH310" i="9"/>
  <c r="BG310" i="9"/>
  <c r="BF310" i="9"/>
  <c r="AA310" i="9"/>
  <c r="Y310" i="9"/>
  <c r="W310" i="9"/>
  <c r="N310" i="9"/>
  <c r="BE310" i="9" s="1"/>
  <c r="BK308" i="9"/>
  <c r="BI308" i="9"/>
  <c r="BH308" i="9"/>
  <c r="BG308" i="9"/>
  <c r="BF308" i="9"/>
  <c r="AA308" i="9"/>
  <c r="Y308" i="9"/>
  <c r="W308" i="9"/>
  <c r="N308" i="9"/>
  <c r="BE308" i="9" s="1"/>
  <c r="BK307" i="9"/>
  <c r="BI307" i="9"/>
  <c r="BH307" i="9"/>
  <c r="BG307" i="9"/>
  <c r="BF307" i="9"/>
  <c r="AA307" i="9"/>
  <c r="Y307" i="9"/>
  <c r="W307" i="9"/>
  <c r="N307" i="9"/>
  <c r="BE307" i="9" s="1"/>
  <c r="BK305" i="9"/>
  <c r="BI305" i="9"/>
  <c r="BH305" i="9"/>
  <c r="BG305" i="9"/>
  <c r="BF305" i="9"/>
  <c r="AA305" i="9"/>
  <c r="Y305" i="9"/>
  <c r="W305" i="9"/>
  <c r="N305" i="9"/>
  <c r="BE305" i="9" s="1"/>
  <c r="BK303" i="9"/>
  <c r="BI303" i="9"/>
  <c r="BH303" i="9"/>
  <c r="BG303" i="9"/>
  <c r="BF303" i="9"/>
  <c r="AA303" i="9"/>
  <c r="Y303" i="9"/>
  <c r="W303" i="9"/>
  <c r="N303" i="9"/>
  <c r="BE303" i="9" s="1"/>
  <c r="BK302" i="9"/>
  <c r="BI302" i="9"/>
  <c r="BH302" i="9"/>
  <c r="BG302" i="9"/>
  <c r="BF302" i="9"/>
  <c r="AA302" i="9"/>
  <c r="Y302" i="9"/>
  <c r="W302" i="9"/>
  <c r="N302" i="9"/>
  <c r="BE302" i="9" s="1"/>
  <c r="BK301" i="9"/>
  <c r="BI301" i="9"/>
  <c r="BH301" i="9"/>
  <c r="BG301" i="9"/>
  <c r="BF301" i="9"/>
  <c r="AA301" i="9"/>
  <c r="Y301" i="9"/>
  <c r="W301" i="9"/>
  <c r="N301" i="9"/>
  <c r="BE301" i="9" s="1"/>
  <c r="BK299" i="9"/>
  <c r="BI299" i="9"/>
  <c r="BH299" i="9"/>
  <c r="BG299" i="9"/>
  <c r="BF299" i="9"/>
  <c r="AA299" i="9"/>
  <c r="Y299" i="9"/>
  <c r="W299" i="9"/>
  <c r="N299" i="9"/>
  <c r="BE299" i="9" s="1"/>
  <c r="BK297" i="9"/>
  <c r="BI297" i="9"/>
  <c r="BH297" i="9"/>
  <c r="BG297" i="9"/>
  <c r="BF297" i="9"/>
  <c r="AA297" i="9"/>
  <c r="Y297" i="9"/>
  <c r="W297" i="9"/>
  <c r="N297" i="9"/>
  <c r="BE297" i="9" s="1"/>
  <c r="BK295" i="9"/>
  <c r="BI295" i="9"/>
  <c r="BH295" i="9"/>
  <c r="BG295" i="9"/>
  <c r="BF295" i="9"/>
  <c r="AA295" i="9"/>
  <c r="Y295" i="9"/>
  <c r="W295" i="9"/>
  <c r="N295" i="9"/>
  <c r="BE295" i="9" s="1"/>
  <c r="BK294" i="9"/>
  <c r="BI294" i="9"/>
  <c r="BH294" i="9"/>
  <c r="BG294" i="9"/>
  <c r="BF294" i="9"/>
  <c r="AA294" i="9"/>
  <c r="Y294" i="9"/>
  <c r="W294" i="9"/>
  <c r="N294" i="9"/>
  <c r="BE294" i="9" s="1"/>
  <c r="BK293" i="9"/>
  <c r="BI293" i="9"/>
  <c r="BH293" i="9"/>
  <c r="BG293" i="9"/>
  <c r="BF293" i="9"/>
  <c r="AA293" i="9"/>
  <c r="Y293" i="9"/>
  <c r="W293" i="9"/>
  <c r="N293" i="9"/>
  <c r="BE293" i="9" s="1"/>
  <c r="BK292" i="9"/>
  <c r="BI292" i="9"/>
  <c r="BH292" i="9"/>
  <c r="BG292" i="9"/>
  <c r="BF292" i="9"/>
  <c r="AA292" i="9"/>
  <c r="Y292" i="9"/>
  <c r="W292" i="9"/>
  <c r="N292" i="9"/>
  <c r="BE292" i="9" s="1"/>
  <c r="BK290" i="9"/>
  <c r="BI290" i="9"/>
  <c r="BH290" i="9"/>
  <c r="BG290" i="9"/>
  <c r="BF290" i="9"/>
  <c r="AA290" i="9"/>
  <c r="Y290" i="9"/>
  <c r="W290" i="9"/>
  <c r="N290" i="9"/>
  <c r="BE290" i="9" s="1"/>
  <c r="BK288" i="9"/>
  <c r="BI288" i="9"/>
  <c r="BH288" i="9"/>
  <c r="BG288" i="9"/>
  <c r="BF288" i="9"/>
  <c r="AA288" i="9"/>
  <c r="Y288" i="9"/>
  <c r="W288" i="9"/>
  <c r="N288" i="9"/>
  <c r="BE288" i="9" s="1"/>
  <c r="BK286" i="9"/>
  <c r="BI286" i="9"/>
  <c r="BH286" i="9"/>
  <c r="BG286" i="9"/>
  <c r="BF286" i="9"/>
  <c r="AA286" i="9"/>
  <c r="Y286" i="9"/>
  <c r="W286" i="9"/>
  <c r="N286" i="9"/>
  <c r="BE286" i="9" s="1"/>
  <c r="BK284" i="9"/>
  <c r="BI284" i="9"/>
  <c r="BH284" i="9"/>
  <c r="BG284" i="9"/>
  <c r="BF284" i="9"/>
  <c r="AA284" i="9"/>
  <c r="Y284" i="9"/>
  <c r="W284" i="9"/>
  <c r="N284" i="9"/>
  <c r="BE284" i="9" s="1"/>
  <c r="BK282" i="9"/>
  <c r="BI282" i="9"/>
  <c r="BH282" i="9"/>
  <c r="BG282" i="9"/>
  <c r="BF282" i="9"/>
  <c r="AA282" i="9"/>
  <c r="Y282" i="9"/>
  <c r="W282" i="9"/>
  <c r="N282" i="9"/>
  <c r="BE282" i="9" s="1"/>
  <c r="BK280" i="9"/>
  <c r="BI280" i="9"/>
  <c r="BH280" i="9"/>
  <c r="BG280" i="9"/>
  <c r="BF280" i="9"/>
  <c r="AA280" i="9"/>
  <c r="Y280" i="9"/>
  <c r="W280" i="9"/>
  <c r="N280" i="9"/>
  <c r="BE280" i="9" s="1"/>
  <c r="BK278" i="9"/>
  <c r="BI278" i="9"/>
  <c r="BH278" i="9"/>
  <c r="BG278" i="9"/>
  <c r="BF278" i="9"/>
  <c r="AA278" i="9"/>
  <c r="Y278" i="9"/>
  <c r="W278" i="9"/>
  <c r="N278" i="9"/>
  <c r="BE278" i="9" s="1"/>
  <c r="BK276" i="9"/>
  <c r="BI276" i="9"/>
  <c r="BH276" i="9"/>
  <c r="BG276" i="9"/>
  <c r="BF276" i="9"/>
  <c r="AA276" i="9"/>
  <c r="Y276" i="9"/>
  <c r="W276" i="9"/>
  <c r="N276" i="9"/>
  <c r="BE276" i="9" s="1"/>
  <c r="BK274" i="9"/>
  <c r="BI274" i="9"/>
  <c r="BH274" i="9"/>
  <c r="BG274" i="9"/>
  <c r="BF274" i="9"/>
  <c r="AA274" i="9"/>
  <c r="Y274" i="9"/>
  <c r="W274" i="9"/>
  <c r="N274" i="9"/>
  <c r="BE274" i="9" s="1"/>
  <c r="BK272" i="9"/>
  <c r="BI272" i="9"/>
  <c r="BH272" i="9"/>
  <c r="BG272" i="9"/>
  <c r="BF272" i="9"/>
  <c r="AA272" i="9"/>
  <c r="Y272" i="9"/>
  <c r="W272" i="9"/>
  <c r="N272" i="9"/>
  <c r="BE272" i="9" s="1"/>
  <c r="BK270" i="9"/>
  <c r="BI270" i="9"/>
  <c r="BH270" i="9"/>
  <c r="BG270" i="9"/>
  <c r="BF270" i="9"/>
  <c r="AA270" i="9"/>
  <c r="Y270" i="9"/>
  <c r="W270" i="9"/>
  <c r="N270" i="9"/>
  <c r="BE270" i="9" s="1"/>
  <c r="BK268" i="9"/>
  <c r="BI268" i="9"/>
  <c r="BH268" i="9"/>
  <c r="BG268" i="9"/>
  <c r="BF268" i="9"/>
  <c r="AA268" i="9"/>
  <c r="Y268" i="9"/>
  <c r="W268" i="9"/>
  <c r="N268" i="9"/>
  <c r="BE268" i="9" s="1"/>
  <c r="BK266" i="9"/>
  <c r="BI266" i="9"/>
  <c r="BH266" i="9"/>
  <c r="BG266" i="9"/>
  <c r="BF266" i="9"/>
  <c r="AA266" i="9"/>
  <c r="Y266" i="9"/>
  <c r="W266" i="9"/>
  <c r="N266" i="9"/>
  <c r="BE266" i="9" s="1"/>
  <c r="BK264" i="9"/>
  <c r="BI264" i="9"/>
  <c r="BH264" i="9"/>
  <c r="BG264" i="9"/>
  <c r="BF264" i="9"/>
  <c r="AA264" i="9"/>
  <c r="Y264" i="9"/>
  <c r="W264" i="9"/>
  <c r="N264" i="9"/>
  <c r="BE264" i="9" s="1"/>
  <c r="BK263" i="9"/>
  <c r="BI263" i="9"/>
  <c r="BH263" i="9"/>
  <c r="BG263" i="9"/>
  <c r="BF263" i="9"/>
  <c r="AA263" i="9"/>
  <c r="Y263" i="9"/>
  <c r="W263" i="9"/>
  <c r="N263" i="9"/>
  <c r="BE263" i="9" s="1"/>
  <c r="BK261" i="9"/>
  <c r="BI261" i="9"/>
  <c r="BH261" i="9"/>
  <c r="BG261" i="9"/>
  <c r="BF261" i="9"/>
  <c r="AA261" i="9"/>
  <c r="Y261" i="9"/>
  <c r="W261" i="9"/>
  <c r="N261" i="9"/>
  <c r="BE261" i="9" s="1"/>
  <c r="BK260" i="9"/>
  <c r="BI260" i="9"/>
  <c r="BH260" i="9"/>
  <c r="BG260" i="9"/>
  <c r="BF260" i="9"/>
  <c r="AA260" i="9"/>
  <c r="Y260" i="9"/>
  <c r="W260" i="9"/>
  <c r="N260" i="9"/>
  <c r="BE260" i="9" s="1"/>
  <c r="BK258" i="9"/>
  <c r="BI258" i="9"/>
  <c r="BH258" i="9"/>
  <c r="BG258" i="9"/>
  <c r="BF258" i="9"/>
  <c r="AA258" i="9"/>
  <c r="Y258" i="9"/>
  <c r="W258" i="9"/>
  <c r="N258" i="9"/>
  <c r="BE258" i="9" s="1"/>
  <c r="BK257" i="9"/>
  <c r="BI257" i="9"/>
  <c r="BH257" i="9"/>
  <c r="BG257" i="9"/>
  <c r="BF257" i="9"/>
  <c r="AA257" i="9"/>
  <c r="Y257" i="9"/>
  <c r="W257" i="9"/>
  <c r="N257" i="9"/>
  <c r="BE257" i="9" s="1"/>
  <c r="BK255" i="9"/>
  <c r="BI255" i="9"/>
  <c r="BH255" i="9"/>
  <c r="BG255" i="9"/>
  <c r="BF255" i="9"/>
  <c r="AA255" i="9"/>
  <c r="Y255" i="9"/>
  <c r="W255" i="9"/>
  <c r="N255" i="9"/>
  <c r="BE255" i="9" s="1"/>
  <c r="BK253" i="9"/>
  <c r="BI253" i="9"/>
  <c r="BH253" i="9"/>
  <c r="BG253" i="9"/>
  <c r="BF253" i="9"/>
  <c r="AA253" i="9"/>
  <c r="Y253" i="9"/>
  <c r="W253" i="9"/>
  <c r="N253" i="9"/>
  <c r="BE253" i="9" s="1"/>
  <c r="BK251" i="9"/>
  <c r="BI251" i="9"/>
  <c r="BH251" i="9"/>
  <c r="BG251" i="9"/>
  <c r="BF251" i="9"/>
  <c r="AA251" i="9"/>
  <c r="Y251" i="9"/>
  <c r="W251" i="9"/>
  <c r="N251" i="9"/>
  <c r="BE251" i="9" s="1"/>
  <c r="BK249" i="9"/>
  <c r="BI249" i="9"/>
  <c r="BH249" i="9"/>
  <c r="BG249" i="9"/>
  <c r="BF249" i="9"/>
  <c r="AA249" i="9"/>
  <c r="Y249" i="9"/>
  <c r="W249" i="9"/>
  <c r="N249" i="9"/>
  <c r="BE249" i="9" s="1"/>
  <c r="BK247" i="9"/>
  <c r="BI247" i="9"/>
  <c r="BH247" i="9"/>
  <c r="BG247" i="9"/>
  <c r="BF247" i="9"/>
  <c r="AA247" i="9"/>
  <c r="Y247" i="9"/>
  <c r="W247" i="9"/>
  <c r="N247" i="9"/>
  <c r="BE247" i="9" s="1"/>
  <c r="BK246" i="9"/>
  <c r="BI246" i="9"/>
  <c r="BH246" i="9"/>
  <c r="BG246" i="9"/>
  <c r="BF246" i="9"/>
  <c r="AA246" i="9"/>
  <c r="Y246" i="9"/>
  <c r="W246" i="9"/>
  <c r="N246" i="9"/>
  <c r="BE246" i="9" s="1"/>
  <c r="BK244" i="9"/>
  <c r="BI244" i="9"/>
  <c r="BH244" i="9"/>
  <c r="BG244" i="9"/>
  <c r="BF244" i="9"/>
  <c r="AA244" i="9"/>
  <c r="Y244" i="9"/>
  <c r="W244" i="9"/>
  <c r="N244" i="9"/>
  <c r="BE244" i="9" s="1"/>
  <c r="BK243" i="9"/>
  <c r="BI243" i="9"/>
  <c r="BH243" i="9"/>
  <c r="BG243" i="9"/>
  <c r="BF243" i="9"/>
  <c r="AA243" i="9"/>
  <c r="Y243" i="9"/>
  <c r="W243" i="9"/>
  <c r="N243" i="9"/>
  <c r="BE243" i="9" s="1"/>
  <c r="BK241" i="9"/>
  <c r="BI241" i="9"/>
  <c r="BH241" i="9"/>
  <c r="BG241" i="9"/>
  <c r="BF241" i="9"/>
  <c r="AA241" i="9"/>
  <c r="Y241" i="9"/>
  <c r="W241" i="9"/>
  <c r="N241" i="9"/>
  <c r="BE241" i="9" s="1"/>
  <c r="BK239" i="9"/>
  <c r="BI239" i="9"/>
  <c r="BH239" i="9"/>
  <c r="BG239" i="9"/>
  <c r="BF239" i="9"/>
  <c r="AA239" i="9"/>
  <c r="Y239" i="9"/>
  <c r="W239" i="9"/>
  <c r="N239" i="9"/>
  <c r="BE239" i="9" s="1"/>
  <c r="BK238" i="9"/>
  <c r="BI238" i="9"/>
  <c r="BH238" i="9"/>
  <c r="BG238" i="9"/>
  <c r="BF238" i="9"/>
  <c r="AA238" i="9"/>
  <c r="Y238" i="9"/>
  <c r="W238" i="9"/>
  <c r="N238" i="9"/>
  <c r="BE238" i="9" s="1"/>
  <c r="BK236" i="9"/>
  <c r="BI236" i="9"/>
  <c r="BH236" i="9"/>
  <c r="BG236" i="9"/>
  <c r="BF236" i="9"/>
  <c r="AA236" i="9"/>
  <c r="Y236" i="9"/>
  <c r="W236" i="9"/>
  <c r="N236" i="9"/>
  <c r="BE236" i="9" s="1"/>
  <c r="BK235" i="9"/>
  <c r="BI235" i="9"/>
  <c r="BH235" i="9"/>
  <c r="BG235" i="9"/>
  <c r="BF235" i="9"/>
  <c r="AA235" i="9"/>
  <c r="Y235" i="9"/>
  <c r="W235" i="9"/>
  <c r="N235" i="9"/>
  <c r="BE235" i="9" s="1"/>
  <c r="BK233" i="9"/>
  <c r="BI233" i="9"/>
  <c r="BH233" i="9"/>
  <c r="BG233" i="9"/>
  <c r="BF233" i="9"/>
  <c r="AA233" i="9"/>
  <c r="Y233" i="9"/>
  <c r="W233" i="9"/>
  <c r="N233" i="9"/>
  <c r="BE233" i="9" s="1"/>
  <c r="BK231" i="9"/>
  <c r="BI231" i="9"/>
  <c r="BH231" i="9"/>
  <c r="BG231" i="9"/>
  <c r="BF231" i="9"/>
  <c r="AA231" i="9"/>
  <c r="Y231" i="9"/>
  <c r="W231" i="9"/>
  <c r="N231" i="9"/>
  <c r="BE231" i="9" s="1"/>
  <c r="BK229" i="9"/>
  <c r="BI229" i="9"/>
  <c r="BH229" i="9"/>
  <c r="BG229" i="9"/>
  <c r="BF229" i="9"/>
  <c r="AA229" i="9"/>
  <c r="Y229" i="9"/>
  <c r="W229" i="9"/>
  <c r="N229" i="9"/>
  <c r="BE229" i="9" s="1"/>
  <c r="BK227" i="9"/>
  <c r="BI227" i="9"/>
  <c r="BH227" i="9"/>
  <c r="BG227" i="9"/>
  <c r="BF227" i="9"/>
  <c r="AA227" i="9"/>
  <c r="Y227" i="9"/>
  <c r="W227" i="9"/>
  <c r="N227" i="9"/>
  <c r="BE227" i="9" s="1"/>
  <c r="BK226" i="9"/>
  <c r="BI226" i="9"/>
  <c r="BH226" i="9"/>
  <c r="BG226" i="9"/>
  <c r="BF226" i="9"/>
  <c r="AA226" i="9"/>
  <c r="Y226" i="9"/>
  <c r="W226" i="9"/>
  <c r="N226" i="9"/>
  <c r="BE226" i="9" s="1"/>
  <c r="BK224" i="9"/>
  <c r="BI224" i="9"/>
  <c r="BH224" i="9"/>
  <c r="BG224" i="9"/>
  <c r="BF224" i="9"/>
  <c r="AA224" i="9"/>
  <c r="Y224" i="9"/>
  <c r="W224" i="9"/>
  <c r="N224" i="9"/>
  <c r="BE224" i="9" s="1"/>
  <c r="BK223" i="9"/>
  <c r="BI223" i="9"/>
  <c r="BH223" i="9"/>
  <c r="BG223" i="9"/>
  <c r="BF223" i="9"/>
  <c r="AA223" i="9"/>
  <c r="Y223" i="9"/>
  <c r="W223" i="9"/>
  <c r="N223" i="9"/>
  <c r="BE223" i="9" s="1"/>
  <c r="BK221" i="9"/>
  <c r="BI221" i="9"/>
  <c r="BH221" i="9"/>
  <c r="BG221" i="9"/>
  <c r="BF221" i="9"/>
  <c r="AA221" i="9"/>
  <c r="Y221" i="9"/>
  <c r="W221" i="9"/>
  <c r="N221" i="9"/>
  <c r="BE221" i="9" s="1"/>
  <c r="BK219" i="9"/>
  <c r="BI219" i="9"/>
  <c r="BH219" i="9"/>
  <c r="BG219" i="9"/>
  <c r="BF219" i="9"/>
  <c r="AA219" i="9"/>
  <c r="Y219" i="9"/>
  <c r="W219" i="9"/>
  <c r="N219" i="9"/>
  <c r="BE219" i="9" s="1"/>
  <c r="BK217" i="9"/>
  <c r="BI217" i="9"/>
  <c r="BH217" i="9"/>
  <c r="BG217" i="9"/>
  <c r="BF217" i="9"/>
  <c r="AA217" i="9"/>
  <c r="Y217" i="9"/>
  <c r="W217" i="9"/>
  <c r="N217" i="9"/>
  <c r="BE217" i="9" s="1"/>
  <c r="BK216" i="9"/>
  <c r="BI216" i="9"/>
  <c r="BH216" i="9"/>
  <c r="BG216" i="9"/>
  <c r="BF216" i="9"/>
  <c r="AA216" i="9"/>
  <c r="Y216" i="9"/>
  <c r="W216" i="9"/>
  <c r="N216" i="9"/>
  <c r="BE216" i="9" s="1"/>
  <c r="BK214" i="9"/>
  <c r="BI214" i="9"/>
  <c r="BH214" i="9"/>
  <c r="BG214" i="9"/>
  <c r="BF214" i="9"/>
  <c r="AA214" i="9"/>
  <c r="Y214" i="9"/>
  <c r="W214" i="9"/>
  <c r="N214" i="9"/>
  <c r="BE214" i="9" s="1"/>
  <c r="BK213" i="9"/>
  <c r="BI213" i="9"/>
  <c r="BH213" i="9"/>
  <c r="BG213" i="9"/>
  <c r="BF213" i="9"/>
  <c r="AA213" i="9"/>
  <c r="Y213" i="9"/>
  <c r="W213" i="9"/>
  <c r="N213" i="9"/>
  <c r="BE213" i="9" s="1"/>
  <c r="BK211" i="9"/>
  <c r="BI211" i="9"/>
  <c r="BH211" i="9"/>
  <c r="BG211" i="9"/>
  <c r="BF211" i="9"/>
  <c r="AA211" i="9"/>
  <c r="Y211" i="9"/>
  <c r="W211" i="9"/>
  <c r="N211" i="9"/>
  <c r="BE211" i="9" s="1"/>
  <c r="BK209" i="9"/>
  <c r="BI209" i="9"/>
  <c r="BH209" i="9"/>
  <c r="BG209" i="9"/>
  <c r="BF209" i="9"/>
  <c r="AA209" i="9"/>
  <c r="Y209" i="9"/>
  <c r="W209" i="9"/>
  <c r="N209" i="9"/>
  <c r="BE209" i="9" s="1"/>
  <c r="BK208" i="9"/>
  <c r="BI208" i="9"/>
  <c r="BH208" i="9"/>
  <c r="BG208" i="9"/>
  <c r="BF208" i="9"/>
  <c r="AA208" i="9"/>
  <c r="Y208" i="9"/>
  <c r="W208" i="9"/>
  <c r="N208" i="9"/>
  <c r="BE208" i="9" s="1"/>
  <c r="BK207" i="9"/>
  <c r="BI207" i="9"/>
  <c r="BH207" i="9"/>
  <c r="BG207" i="9"/>
  <c r="BF207" i="9"/>
  <c r="AA207" i="9"/>
  <c r="Y207" i="9"/>
  <c r="W207" i="9"/>
  <c r="N207" i="9"/>
  <c r="BE207" i="9" s="1"/>
  <c r="BK206" i="9"/>
  <c r="BI206" i="9"/>
  <c r="BH206" i="9"/>
  <c r="BG206" i="9"/>
  <c r="BF206" i="9"/>
  <c r="AA206" i="9"/>
  <c r="Y206" i="9"/>
  <c r="W206" i="9"/>
  <c r="N206" i="9"/>
  <c r="BE206" i="9" s="1"/>
  <c r="BK204" i="9"/>
  <c r="BI204" i="9"/>
  <c r="BH204" i="9"/>
  <c r="BG204" i="9"/>
  <c r="BF204" i="9"/>
  <c r="AA204" i="9"/>
  <c r="Y204" i="9"/>
  <c r="W204" i="9"/>
  <c r="N204" i="9"/>
  <c r="BE204" i="9" s="1"/>
  <c r="BK203" i="9"/>
  <c r="BI203" i="9"/>
  <c r="BH203" i="9"/>
  <c r="BG203" i="9"/>
  <c r="BF203" i="9"/>
  <c r="AA203" i="9"/>
  <c r="Y203" i="9"/>
  <c r="W203" i="9"/>
  <c r="N203" i="9"/>
  <c r="BE203" i="9" s="1"/>
  <c r="BK201" i="9"/>
  <c r="BI201" i="9"/>
  <c r="BH201" i="9"/>
  <c r="BG201" i="9"/>
  <c r="BF201" i="9"/>
  <c r="AA201" i="9"/>
  <c r="Y201" i="9"/>
  <c r="W201" i="9"/>
  <c r="N201" i="9"/>
  <c r="BE201" i="9" s="1"/>
  <c r="BK200" i="9"/>
  <c r="BI200" i="9"/>
  <c r="BH200" i="9"/>
  <c r="BG200" i="9"/>
  <c r="BF200" i="9"/>
  <c r="AA200" i="9"/>
  <c r="Y200" i="9"/>
  <c r="W200" i="9"/>
  <c r="N200" i="9"/>
  <c r="BE200" i="9" s="1"/>
  <c r="BK198" i="9"/>
  <c r="BI198" i="9"/>
  <c r="BH198" i="9"/>
  <c r="BG198" i="9"/>
  <c r="BF198" i="9"/>
  <c r="AA198" i="9"/>
  <c r="Y198" i="9"/>
  <c r="W198" i="9"/>
  <c r="N198" i="9"/>
  <c r="BE198" i="9" s="1"/>
  <c r="BK197" i="9"/>
  <c r="BI197" i="9"/>
  <c r="BH197" i="9"/>
  <c r="BG197" i="9"/>
  <c r="BF197" i="9"/>
  <c r="AA197" i="9"/>
  <c r="Y197" i="9"/>
  <c r="W197" i="9"/>
  <c r="N197" i="9"/>
  <c r="BE197" i="9" s="1"/>
  <c r="BK196" i="9"/>
  <c r="BI196" i="9"/>
  <c r="BH196" i="9"/>
  <c r="BG196" i="9"/>
  <c r="BF196" i="9"/>
  <c r="AA196" i="9"/>
  <c r="Y196" i="9"/>
  <c r="W196" i="9"/>
  <c r="N196" i="9"/>
  <c r="BE196" i="9" s="1"/>
  <c r="BK195" i="9"/>
  <c r="BI195" i="9"/>
  <c r="BH195" i="9"/>
  <c r="BG195" i="9"/>
  <c r="BF195" i="9"/>
  <c r="AA195" i="9"/>
  <c r="Y195" i="9"/>
  <c r="W195" i="9"/>
  <c r="N195" i="9"/>
  <c r="BE195" i="9" s="1"/>
  <c r="BK194" i="9"/>
  <c r="BI194" i="9"/>
  <c r="BH194" i="9"/>
  <c r="BG194" i="9"/>
  <c r="BF194" i="9"/>
  <c r="AA194" i="9"/>
  <c r="Y194" i="9"/>
  <c r="W194" i="9"/>
  <c r="N194" i="9"/>
  <c r="BE194" i="9" s="1"/>
  <c r="BK192" i="9"/>
  <c r="BI192" i="9"/>
  <c r="BH192" i="9"/>
  <c r="BG192" i="9"/>
  <c r="BF192" i="9"/>
  <c r="AA192" i="9"/>
  <c r="Y192" i="9"/>
  <c r="W192" i="9"/>
  <c r="N192" i="9"/>
  <c r="BE192" i="9" s="1"/>
  <c r="BK191" i="9"/>
  <c r="BI191" i="9"/>
  <c r="BH191" i="9"/>
  <c r="BG191" i="9"/>
  <c r="BF191" i="9"/>
  <c r="AA191" i="9"/>
  <c r="Y191" i="9"/>
  <c r="W191" i="9"/>
  <c r="N191" i="9"/>
  <c r="BE191" i="9" s="1"/>
  <c r="BK190" i="9"/>
  <c r="BI190" i="9"/>
  <c r="BH190" i="9"/>
  <c r="BG190" i="9"/>
  <c r="BF190" i="9"/>
  <c r="AA190" i="9"/>
  <c r="Y190" i="9"/>
  <c r="W190" i="9"/>
  <c r="N190" i="9"/>
  <c r="BE190" i="9" s="1"/>
  <c r="BK189" i="9"/>
  <c r="BI189" i="9"/>
  <c r="BH189" i="9"/>
  <c r="BG189" i="9"/>
  <c r="BF189" i="9"/>
  <c r="AA189" i="9"/>
  <c r="Y189" i="9"/>
  <c r="W189" i="9"/>
  <c r="N189" i="9"/>
  <c r="BE189" i="9" s="1"/>
  <c r="BK187" i="9"/>
  <c r="BI187" i="9"/>
  <c r="BH187" i="9"/>
  <c r="BG187" i="9"/>
  <c r="BF187" i="9"/>
  <c r="AA187" i="9"/>
  <c r="Y187" i="9"/>
  <c r="W187" i="9"/>
  <c r="N187" i="9"/>
  <c r="BE187" i="9" s="1"/>
  <c r="BK185" i="9"/>
  <c r="BI185" i="9"/>
  <c r="BH185" i="9"/>
  <c r="BG185" i="9"/>
  <c r="BF185" i="9"/>
  <c r="AA185" i="9"/>
  <c r="Y185" i="9"/>
  <c r="W185" i="9"/>
  <c r="N185" i="9"/>
  <c r="BE185" i="9" s="1"/>
  <c r="BK183" i="9"/>
  <c r="BI183" i="9"/>
  <c r="BH183" i="9"/>
  <c r="BG183" i="9"/>
  <c r="BF183" i="9"/>
  <c r="AA183" i="9"/>
  <c r="Y183" i="9"/>
  <c r="W183" i="9"/>
  <c r="N183" i="9"/>
  <c r="BE183" i="9" s="1"/>
  <c r="BK182" i="9"/>
  <c r="BI182" i="9"/>
  <c r="BH182" i="9"/>
  <c r="BG182" i="9"/>
  <c r="BF182" i="9"/>
  <c r="AA182" i="9"/>
  <c r="Y182" i="9"/>
  <c r="W182" i="9"/>
  <c r="N182" i="9"/>
  <c r="BE182" i="9" s="1"/>
  <c r="BK177" i="9"/>
  <c r="BK176" i="9" s="1"/>
  <c r="BI177" i="9"/>
  <c r="BH177" i="9"/>
  <c r="BG177" i="9"/>
  <c r="BF177" i="9"/>
  <c r="AA177" i="9"/>
  <c r="AA176" i="9" s="1"/>
  <c r="Y177" i="9"/>
  <c r="Y176" i="9" s="1"/>
  <c r="W177" i="9"/>
  <c r="W176" i="9" s="1"/>
  <c r="N177" i="9"/>
  <c r="BE177" i="9" s="1"/>
  <c r="BK172" i="9"/>
  <c r="BI172" i="9"/>
  <c r="BH172" i="9"/>
  <c r="BG172" i="9"/>
  <c r="BF172" i="9"/>
  <c r="AA172" i="9"/>
  <c r="Y172" i="9"/>
  <c r="W172" i="9"/>
  <c r="N172" i="9"/>
  <c r="BE172" i="9" s="1"/>
  <c r="BK170" i="9"/>
  <c r="BI170" i="9"/>
  <c r="BH170" i="9"/>
  <c r="BG170" i="9"/>
  <c r="BF170" i="9"/>
  <c r="AA170" i="9"/>
  <c r="Y170" i="9"/>
  <c r="W170" i="9"/>
  <c r="N170" i="9"/>
  <c r="BE170" i="9" s="1"/>
  <c r="BK166" i="9"/>
  <c r="BI166" i="9"/>
  <c r="BH166" i="9"/>
  <c r="BG166" i="9"/>
  <c r="BF166" i="9"/>
  <c r="AA166" i="9"/>
  <c r="Y166" i="9"/>
  <c r="W166" i="9"/>
  <c r="N166" i="9"/>
  <c r="BE166" i="9" s="1"/>
  <c r="BK164" i="9"/>
  <c r="BI164" i="9"/>
  <c r="BH164" i="9"/>
  <c r="BG164" i="9"/>
  <c r="BF164" i="9"/>
  <c r="AA164" i="9"/>
  <c r="Y164" i="9"/>
  <c r="W164" i="9"/>
  <c r="N164" i="9"/>
  <c r="BE164" i="9" s="1"/>
  <c r="BK160" i="9"/>
  <c r="BI160" i="9"/>
  <c r="BH160" i="9"/>
  <c r="BG160" i="9"/>
  <c r="BF160" i="9"/>
  <c r="AA160" i="9"/>
  <c r="Y160" i="9"/>
  <c r="W160" i="9"/>
  <c r="N160" i="9"/>
  <c r="BE160" i="9" s="1"/>
  <c r="BK158" i="9"/>
  <c r="BI158" i="9"/>
  <c r="BH158" i="9"/>
  <c r="BG158" i="9"/>
  <c r="BF158" i="9"/>
  <c r="AA158" i="9"/>
  <c r="Y158" i="9"/>
  <c r="W158" i="9"/>
  <c r="N158" i="9"/>
  <c r="BE158" i="9" s="1"/>
  <c r="BK156" i="9"/>
  <c r="BI156" i="9"/>
  <c r="BH156" i="9"/>
  <c r="BG156" i="9"/>
  <c r="BF156" i="9"/>
  <c r="AA156" i="9"/>
  <c r="Y156" i="9"/>
  <c r="W156" i="9"/>
  <c r="N156" i="9"/>
  <c r="BE156" i="9" s="1"/>
  <c r="BK154" i="9"/>
  <c r="BI154" i="9"/>
  <c r="BH154" i="9"/>
  <c r="BG154" i="9"/>
  <c r="BF154" i="9"/>
  <c r="AA154" i="9"/>
  <c r="Y154" i="9"/>
  <c r="W154" i="9"/>
  <c r="N154" i="9"/>
  <c r="BE154" i="9" s="1"/>
  <c r="BK152" i="9"/>
  <c r="BI152" i="9"/>
  <c r="BH152" i="9"/>
  <c r="BG152" i="9"/>
  <c r="BF152" i="9"/>
  <c r="AA152" i="9"/>
  <c r="Y152" i="9"/>
  <c r="W152" i="9"/>
  <c r="N152" i="9"/>
  <c r="BE152" i="9" s="1"/>
  <c r="BK150" i="9"/>
  <c r="BI150" i="9"/>
  <c r="BH150" i="9"/>
  <c r="BG150" i="9"/>
  <c r="BF150" i="9"/>
  <c r="AA150" i="9"/>
  <c r="Y150" i="9"/>
  <c r="W150" i="9"/>
  <c r="N150" i="9"/>
  <c r="BE150" i="9" s="1"/>
  <c r="BK148" i="9"/>
  <c r="BI148" i="9"/>
  <c r="BH148" i="9"/>
  <c r="BG148" i="9"/>
  <c r="BF148" i="9"/>
  <c r="AA148" i="9"/>
  <c r="Y148" i="9"/>
  <c r="W148" i="9"/>
  <c r="N148" i="9"/>
  <c r="BE148" i="9" s="1"/>
  <c r="BK147" i="9"/>
  <c r="BI147" i="9"/>
  <c r="BH147" i="9"/>
  <c r="BG147" i="9"/>
  <c r="BF147" i="9"/>
  <c r="AA147" i="9"/>
  <c r="Y147" i="9"/>
  <c r="W147" i="9"/>
  <c r="N147" i="9"/>
  <c r="BE147" i="9" s="1"/>
  <c r="BK143" i="9"/>
  <c r="BI143" i="9"/>
  <c r="BH143" i="9"/>
  <c r="BG143" i="9"/>
  <c r="BF143" i="9"/>
  <c r="AA143" i="9"/>
  <c r="Y143" i="9"/>
  <c r="W143" i="9"/>
  <c r="N143" i="9"/>
  <c r="BE143" i="9" s="1"/>
  <c r="BK141" i="9"/>
  <c r="BI141" i="9"/>
  <c r="BH141" i="9"/>
  <c r="BG141" i="9"/>
  <c r="BF141" i="9"/>
  <c r="AA141" i="9"/>
  <c r="Y141" i="9"/>
  <c r="W141" i="9"/>
  <c r="N141" i="9"/>
  <c r="BE141" i="9" s="1"/>
  <c r="BK139" i="9"/>
  <c r="BI139" i="9"/>
  <c r="BH139" i="9"/>
  <c r="BG139" i="9"/>
  <c r="BF139" i="9"/>
  <c r="AA139" i="9"/>
  <c r="Y139" i="9"/>
  <c r="W139" i="9"/>
  <c r="N139" i="9"/>
  <c r="BE139" i="9" s="1"/>
  <c r="BK137" i="9"/>
  <c r="BI137" i="9"/>
  <c r="BH137" i="9"/>
  <c r="BG137" i="9"/>
  <c r="BF137" i="9"/>
  <c r="AA137" i="9"/>
  <c r="Y137" i="9"/>
  <c r="W137" i="9"/>
  <c r="N137" i="9"/>
  <c r="BE137" i="9" s="1"/>
  <c r="BK132" i="9"/>
  <c r="BI132" i="9"/>
  <c r="BH132" i="9"/>
  <c r="BG132" i="9"/>
  <c r="BF132" i="9"/>
  <c r="AA132" i="9"/>
  <c r="Y132" i="9"/>
  <c r="W132" i="9"/>
  <c r="N132" i="9"/>
  <c r="BE132" i="9" s="1"/>
  <c r="BK127" i="9"/>
  <c r="BI127" i="9"/>
  <c r="BH127" i="9"/>
  <c r="BG127" i="9"/>
  <c r="BF127" i="9"/>
  <c r="AA127" i="9"/>
  <c r="Y127" i="9"/>
  <c r="W127" i="9"/>
  <c r="N127" i="9"/>
  <c r="BE127" i="9" s="1"/>
  <c r="BK125" i="9"/>
  <c r="BI125" i="9"/>
  <c r="BH125" i="9"/>
  <c r="BG125" i="9"/>
  <c r="BF125" i="9"/>
  <c r="AA125" i="9"/>
  <c r="Y125" i="9"/>
  <c r="W125" i="9"/>
  <c r="N125" i="9"/>
  <c r="BE125" i="9" s="1"/>
  <c r="BK123" i="9"/>
  <c r="BI123" i="9"/>
  <c r="BH123" i="9"/>
  <c r="BG123" i="9"/>
  <c r="BF123" i="9"/>
  <c r="AA123" i="9"/>
  <c r="Y123" i="9"/>
  <c r="W123" i="9"/>
  <c r="N123" i="9"/>
  <c r="BE123" i="9" s="1"/>
  <c r="BK122" i="9"/>
  <c r="BI122" i="9"/>
  <c r="BH122" i="9"/>
  <c r="BG122" i="9"/>
  <c r="BF122" i="9"/>
  <c r="AA122" i="9"/>
  <c r="Y122" i="9"/>
  <c r="W122" i="9"/>
  <c r="N122" i="9"/>
  <c r="BE122" i="9" s="1"/>
  <c r="BK120" i="9"/>
  <c r="BI120" i="9"/>
  <c r="BH120" i="9"/>
  <c r="BG120" i="9"/>
  <c r="BF120" i="9"/>
  <c r="AA120" i="9"/>
  <c r="Y120" i="9"/>
  <c r="W120" i="9"/>
  <c r="N120" i="9"/>
  <c r="BE120" i="9" s="1"/>
  <c r="M113" i="9"/>
  <c r="F111" i="9"/>
  <c r="F109" i="9"/>
  <c r="M83" i="9"/>
  <c r="F81" i="9"/>
  <c r="F79" i="9"/>
  <c r="M28" i="9"/>
  <c r="O21" i="9"/>
  <c r="E21" i="9"/>
  <c r="M114" i="9" s="1"/>
  <c r="O20" i="9"/>
  <c r="O18" i="9"/>
  <c r="E18" i="9"/>
  <c r="O17" i="9"/>
  <c r="O15" i="9"/>
  <c r="E15" i="9"/>
  <c r="F84" i="9" s="1"/>
  <c r="O14" i="9"/>
  <c r="O12" i="9"/>
  <c r="E12" i="9"/>
  <c r="F113" i="9" s="1"/>
  <c r="O11" i="9"/>
  <c r="P9" i="9"/>
  <c r="M111" i="9"/>
  <c r="F6" i="9"/>
  <c r="F108" i="9" s="1"/>
  <c r="BK105" i="2"/>
  <c r="BI105" i="2"/>
  <c r="BH105" i="2"/>
  <c r="BG105" i="2"/>
  <c r="BF105" i="2"/>
  <c r="T105" i="2"/>
  <c r="R105" i="2"/>
  <c r="R103" i="2" s="1"/>
  <c r="P105" i="2"/>
  <c r="J105" i="2"/>
  <c r="BE105" i="2" s="1"/>
  <c r="BK104" i="2"/>
  <c r="BK103" i="2" s="1"/>
  <c r="J103" i="2" s="1"/>
  <c r="J63" i="2" s="1"/>
  <c r="BI104" i="2"/>
  <c r="BH104" i="2"/>
  <c r="BG104" i="2"/>
  <c r="BF104" i="2"/>
  <c r="T104" i="2"/>
  <c r="R104" i="2"/>
  <c r="P104" i="2"/>
  <c r="J104" i="2"/>
  <c r="BE104" i="2" s="1"/>
  <c r="T103" i="2"/>
  <c r="P103" i="2"/>
  <c r="BK102" i="2"/>
  <c r="BI102" i="2"/>
  <c r="BH102" i="2"/>
  <c r="BG102" i="2"/>
  <c r="BF102" i="2"/>
  <c r="T102" i="2"/>
  <c r="T101" i="2" s="1"/>
  <c r="R102" i="2"/>
  <c r="P102" i="2"/>
  <c r="P101" i="2" s="1"/>
  <c r="J102" i="2"/>
  <c r="BE102" i="2" s="1"/>
  <c r="BK101" i="2"/>
  <c r="J101" i="2" s="1"/>
  <c r="J62" i="2" s="1"/>
  <c r="R101" i="2"/>
  <c r="BK100" i="2"/>
  <c r="BI100" i="2"/>
  <c r="BH100" i="2"/>
  <c r="BG100" i="2"/>
  <c r="BF100" i="2"/>
  <c r="T100" i="2"/>
  <c r="R100" i="2"/>
  <c r="R99" i="2" s="1"/>
  <c r="P100" i="2"/>
  <c r="J100" i="2"/>
  <c r="BE100" i="2" s="1"/>
  <c r="BK99" i="2"/>
  <c r="J99" i="2" s="1"/>
  <c r="J61" i="2" s="1"/>
  <c r="T99" i="2"/>
  <c r="P99" i="2"/>
  <c r="BK98" i="2"/>
  <c r="BI98" i="2"/>
  <c r="BH98" i="2"/>
  <c r="BG98" i="2"/>
  <c r="BF98" i="2"/>
  <c r="T98" i="2"/>
  <c r="R98" i="2"/>
  <c r="P98" i="2"/>
  <c r="P95" i="2" s="1"/>
  <c r="J98" i="2"/>
  <c r="BE98" i="2" s="1"/>
  <c r="BK97" i="2"/>
  <c r="BI97" i="2"/>
  <c r="BH97" i="2"/>
  <c r="BG97" i="2"/>
  <c r="BF97" i="2"/>
  <c r="T97" i="2"/>
  <c r="R97" i="2"/>
  <c r="P97" i="2"/>
  <c r="J97" i="2"/>
  <c r="BE97" i="2" s="1"/>
  <c r="BK96" i="2"/>
  <c r="BI96" i="2"/>
  <c r="BH96" i="2"/>
  <c r="BG96" i="2"/>
  <c r="BF96" i="2"/>
  <c r="T96" i="2"/>
  <c r="R96" i="2"/>
  <c r="P96" i="2"/>
  <c r="J96" i="2"/>
  <c r="BE96" i="2" s="1"/>
  <c r="T95" i="2"/>
  <c r="R95" i="2"/>
  <c r="BK94" i="2"/>
  <c r="BI94" i="2"/>
  <c r="BH94" i="2"/>
  <c r="BG94" i="2"/>
  <c r="BF94" i="2"/>
  <c r="T94" i="2"/>
  <c r="R94" i="2"/>
  <c r="P94" i="2"/>
  <c r="J94" i="2"/>
  <c r="BE94" i="2" s="1"/>
  <c r="BK93" i="2"/>
  <c r="BK92" i="2" s="1"/>
  <c r="J92" i="2" s="1"/>
  <c r="J59" i="2" s="1"/>
  <c r="BI93" i="2"/>
  <c r="BH93" i="2"/>
  <c r="BG93" i="2"/>
  <c r="BF93" i="2"/>
  <c r="T93" i="2"/>
  <c r="R93" i="2"/>
  <c r="R92" i="2" s="1"/>
  <c r="P93" i="2"/>
  <c r="P92" i="2" s="1"/>
  <c r="J93" i="2"/>
  <c r="BE93" i="2" s="1"/>
  <c r="T92" i="2"/>
  <c r="BK91" i="2"/>
  <c r="BI91" i="2"/>
  <c r="BH91" i="2"/>
  <c r="BG91" i="2"/>
  <c r="BF91" i="2"/>
  <c r="T91" i="2"/>
  <c r="R91" i="2"/>
  <c r="P91" i="2"/>
  <c r="J91" i="2"/>
  <c r="BE91" i="2" s="1"/>
  <c r="BK90" i="2"/>
  <c r="BI90" i="2"/>
  <c r="BH90" i="2"/>
  <c r="BG90" i="2"/>
  <c r="BF90" i="2"/>
  <c r="T90" i="2"/>
  <c r="R90" i="2"/>
  <c r="P90" i="2"/>
  <c r="J90" i="2"/>
  <c r="BE90" i="2" s="1"/>
  <c r="BK89" i="2"/>
  <c r="BI89" i="2"/>
  <c r="BH89" i="2"/>
  <c r="BG89" i="2"/>
  <c r="BF89" i="2"/>
  <c r="T89" i="2"/>
  <c r="R89" i="2"/>
  <c r="P89" i="2"/>
  <c r="J89" i="2"/>
  <c r="BE89" i="2" s="1"/>
  <c r="BK88" i="2"/>
  <c r="BK85" i="2" s="1"/>
  <c r="BI88" i="2"/>
  <c r="BH88" i="2"/>
  <c r="BG88" i="2"/>
  <c r="BF88" i="2"/>
  <c r="T88" i="2"/>
  <c r="R88" i="2"/>
  <c r="P88" i="2"/>
  <c r="J88" i="2"/>
  <c r="BE88" i="2" s="1"/>
  <c r="BK87" i="2"/>
  <c r="BI87" i="2"/>
  <c r="BH87" i="2"/>
  <c r="BG87" i="2"/>
  <c r="BF87" i="2"/>
  <c r="T87" i="2"/>
  <c r="R87" i="2"/>
  <c r="P87" i="2"/>
  <c r="P85" i="2" s="1"/>
  <c r="P84" i="2" s="1"/>
  <c r="P83" i="2" s="1"/>
  <c r="J87" i="2"/>
  <c r="BE87" i="2" s="1"/>
  <c r="BK86" i="2"/>
  <c r="BI86" i="2"/>
  <c r="BH86" i="2"/>
  <c r="F33" i="2" s="1"/>
  <c r="BC52" i="1" s="1"/>
  <c r="BG86" i="2"/>
  <c r="BF86" i="2"/>
  <c r="T86" i="2"/>
  <c r="T85" i="2" s="1"/>
  <c r="R86" i="2"/>
  <c r="R85" i="2" s="1"/>
  <c r="R84" i="2" s="1"/>
  <c r="R83" i="2" s="1"/>
  <c r="P86" i="2"/>
  <c r="J86" i="2"/>
  <c r="BE86" i="2" s="1"/>
  <c r="J79" i="2"/>
  <c r="F77" i="2"/>
  <c r="E75" i="2"/>
  <c r="F51" i="2"/>
  <c r="F49" i="2"/>
  <c r="E47" i="2"/>
  <c r="J21" i="2"/>
  <c r="E21" i="2"/>
  <c r="J51" i="2" s="1"/>
  <c r="J20" i="2"/>
  <c r="J18" i="2"/>
  <c r="E18" i="2"/>
  <c r="F52" i="2" s="1"/>
  <c r="J17" i="2"/>
  <c r="J15" i="2"/>
  <c r="E15" i="2"/>
  <c r="F79" i="2" s="1"/>
  <c r="J14" i="2"/>
  <c r="J12" i="2"/>
  <c r="J49" i="2" s="1"/>
  <c r="E7" i="2"/>
  <c r="E73" i="2" s="1"/>
  <c r="AY56" i="1"/>
  <c r="AX56" i="1"/>
  <c r="BI127" i="6"/>
  <c r="BH127" i="6"/>
  <c r="BG127" i="6"/>
  <c r="BF127" i="6"/>
  <c r="T127" i="6"/>
  <c r="T126" i="6" s="1"/>
  <c r="R127" i="6"/>
  <c r="R126" i="6" s="1"/>
  <c r="P127" i="6"/>
  <c r="P126" i="6" s="1"/>
  <c r="BK127" i="6"/>
  <c r="BK126" i="6" s="1"/>
  <c r="J126" i="6"/>
  <c r="J66" i="6" s="1"/>
  <c r="J127" i="6"/>
  <c r="BE127" i="6"/>
  <c r="BI125" i="6"/>
  <c r="BH125" i="6"/>
  <c r="BG125" i="6"/>
  <c r="BF125" i="6"/>
  <c r="T125" i="6"/>
  <c r="R125" i="6"/>
  <c r="P125" i="6"/>
  <c r="BK125" i="6"/>
  <c r="J125" i="6"/>
  <c r="BE125" i="6" s="1"/>
  <c r="BI124" i="6"/>
  <c r="BH124" i="6"/>
  <c r="BG124" i="6"/>
  <c r="BF124" i="6"/>
  <c r="T124" i="6"/>
  <c r="R124" i="6"/>
  <c r="P124" i="6"/>
  <c r="BK124" i="6"/>
  <c r="J124" i="6"/>
  <c r="BE124" i="6" s="1"/>
  <c r="BI123" i="6"/>
  <c r="BH123" i="6"/>
  <c r="BG123" i="6"/>
  <c r="BF123" i="6"/>
  <c r="T123" i="6"/>
  <c r="R123" i="6"/>
  <c r="R122" i="6" s="1"/>
  <c r="P123" i="6"/>
  <c r="BK123" i="6"/>
  <c r="BK122" i="6" s="1"/>
  <c r="J122" i="6" s="1"/>
  <c r="J65" i="6" s="1"/>
  <c r="J123" i="6"/>
  <c r="BE123" i="6"/>
  <c r="BI121" i="6"/>
  <c r="BH121" i="6"/>
  <c r="BG121" i="6"/>
  <c r="BF121" i="6"/>
  <c r="T121" i="6"/>
  <c r="R121" i="6"/>
  <c r="P121" i="6"/>
  <c r="BK121" i="6"/>
  <c r="J121" i="6"/>
  <c r="BE121" i="6" s="1"/>
  <c r="BI120" i="6"/>
  <c r="BH120" i="6"/>
  <c r="BG120" i="6"/>
  <c r="BF120" i="6"/>
  <c r="T120" i="6"/>
  <c r="R120" i="6"/>
  <c r="P120" i="6"/>
  <c r="BK120" i="6"/>
  <c r="J120" i="6"/>
  <c r="BE120" i="6" s="1"/>
  <c r="BI119" i="6"/>
  <c r="BH119" i="6"/>
  <c r="BG119" i="6"/>
  <c r="BF119" i="6"/>
  <c r="T119" i="6"/>
  <c r="R119" i="6"/>
  <c r="P119" i="6"/>
  <c r="BK119" i="6"/>
  <c r="J119" i="6"/>
  <c r="BE119" i="6" s="1"/>
  <c r="BI118" i="6"/>
  <c r="BH118" i="6"/>
  <c r="BG118" i="6"/>
  <c r="BF118" i="6"/>
  <c r="T118" i="6"/>
  <c r="R118" i="6"/>
  <c r="P118" i="6"/>
  <c r="BK118" i="6"/>
  <c r="J118" i="6"/>
  <c r="BE118" i="6" s="1"/>
  <c r="BI117" i="6"/>
  <c r="BH117" i="6"/>
  <c r="BG117" i="6"/>
  <c r="BF117" i="6"/>
  <c r="T117" i="6"/>
  <c r="R117" i="6"/>
  <c r="P117" i="6"/>
  <c r="BK117" i="6"/>
  <c r="J117" i="6"/>
  <c r="BE117" i="6" s="1"/>
  <c r="BI116" i="6"/>
  <c r="BH116" i="6"/>
  <c r="BG116" i="6"/>
  <c r="BF116" i="6"/>
  <c r="T116" i="6"/>
  <c r="R116" i="6"/>
  <c r="P116" i="6"/>
  <c r="BK116" i="6"/>
  <c r="J116" i="6"/>
  <c r="BE116" i="6" s="1"/>
  <c r="BI115" i="6"/>
  <c r="BH115" i="6"/>
  <c r="BG115" i="6"/>
  <c r="BF115" i="6"/>
  <c r="T115" i="6"/>
  <c r="R115" i="6"/>
  <c r="P115" i="6"/>
  <c r="BK115" i="6"/>
  <c r="J115" i="6"/>
  <c r="BE115" i="6" s="1"/>
  <c r="BI114" i="6"/>
  <c r="BH114" i="6"/>
  <c r="BG114" i="6"/>
  <c r="BF114" i="6"/>
  <c r="T114" i="6"/>
  <c r="R114" i="6"/>
  <c r="R113" i="6" s="1"/>
  <c r="P114" i="6"/>
  <c r="BK114" i="6"/>
  <c r="BK113" i="6" s="1"/>
  <c r="J113" i="6" s="1"/>
  <c r="J64" i="6" s="1"/>
  <c r="J114" i="6"/>
  <c r="BE114" i="6"/>
  <c r="BI112" i="6"/>
  <c r="BH112" i="6"/>
  <c r="BG112" i="6"/>
  <c r="BF112" i="6"/>
  <c r="T112" i="6"/>
  <c r="R112" i="6"/>
  <c r="P112" i="6"/>
  <c r="BK112" i="6"/>
  <c r="J112" i="6"/>
  <c r="BE112" i="6" s="1"/>
  <c r="BI111" i="6"/>
  <c r="BH111" i="6"/>
  <c r="BG111" i="6"/>
  <c r="BF111" i="6"/>
  <c r="T111" i="6"/>
  <c r="T110" i="6" s="1"/>
  <c r="R111" i="6"/>
  <c r="R110" i="6" s="1"/>
  <c r="P111" i="6"/>
  <c r="P110" i="6" s="1"/>
  <c r="BK111" i="6"/>
  <c r="BK110" i="6" s="1"/>
  <c r="J110" i="6"/>
  <c r="J63" i="6" s="1"/>
  <c r="J111" i="6"/>
  <c r="BE111" i="6"/>
  <c r="BI109" i="6"/>
  <c r="BH109" i="6"/>
  <c r="BG109" i="6"/>
  <c r="BF109" i="6"/>
  <c r="T109" i="6"/>
  <c r="R109" i="6"/>
  <c r="P109" i="6"/>
  <c r="BK109" i="6"/>
  <c r="J109" i="6"/>
  <c r="BE109" i="6" s="1"/>
  <c r="BI108" i="6"/>
  <c r="BH108" i="6"/>
  <c r="BG108" i="6"/>
  <c r="BF108" i="6"/>
  <c r="T108" i="6"/>
  <c r="R108" i="6"/>
  <c r="P108" i="6"/>
  <c r="BK108" i="6"/>
  <c r="J108" i="6"/>
  <c r="BE108" i="6" s="1"/>
  <c r="BI107" i="6"/>
  <c r="BH107" i="6"/>
  <c r="BG107" i="6"/>
  <c r="BF107" i="6"/>
  <c r="T107" i="6"/>
  <c r="T106" i="6" s="1"/>
  <c r="R107" i="6"/>
  <c r="R106" i="6" s="1"/>
  <c r="P107" i="6"/>
  <c r="BK107" i="6"/>
  <c r="BK106" i="6" s="1"/>
  <c r="J106" i="6" s="1"/>
  <c r="J62" i="6" s="1"/>
  <c r="J107" i="6"/>
  <c r="BE107" i="6"/>
  <c r="BI105" i="6"/>
  <c r="BH105" i="6"/>
  <c r="BG105" i="6"/>
  <c r="BF105" i="6"/>
  <c r="T105" i="6"/>
  <c r="R105" i="6"/>
  <c r="P105" i="6"/>
  <c r="BK105" i="6"/>
  <c r="J105" i="6"/>
  <c r="BE105" i="6" s="1"/>
  <c r="BI104" i="6"/>
  <c r="BH104" i="6"/>
  <c r="BG104" i="6"/>
  <c r="BF104" i="6"/>
  <c r="T104" i="6"/>
  <c r="R104" i="6"/>
  <c r="R103" i="6" s="1"/>
  <c r="P104" i="6"/>
  <c r="P103" i="6" s="1"/>
  <c r="BK104" i="6"/>
  <c r="BK103" i="6" s="1"/>
  <c r="J103" i="6" s="1"/>
  <c r="J61" i="6" s="1"/>
  <c r="J104" i="6"/>
  <c r="BE104" i="6"/>
  <c r="BI102" i="6"/>
  <c r="BH102" i="6"/>
  <c r="BG102" i="6"/>
  <c r="BF102" i="6"/>
  <c r="T102" i="6"/>
  <c r="R102" i="6"/>
  <c r="P102" i="6"/>
  <c r="BK102" i="6"/>
  <c r="J102" i="6"/>
  <c r="BE102" i="6" s="1"/>
  <c r="BI101" i="6"/>
  <c r="BH101" i="6"/>
  <c r="BG101" i="6"/>
  <c r="BF101" i="6"/>
  <c r="T101" i="6"/>
  <c r="R101" i="6"/>
  <c r="P101" i="6"/>
  <c r="BK101" i="6"/>
  <c r="J101" i="6"/>
  <c r="BE101" i="6" s="1"/>
  <c r="BI100" i="6"/>
  <c r="BH100" i="6"/>
  <c r="BG100" i="6"/>
  <c r="BF100" i="6"/>
  <c r="T100" i="6"/>
  <c r="R100" i="6"/>
  <c r="P100" i="6"/>
  <c r="BK100" i="6"/>
  <c r="J100" i="6"/>
  <c r="BE100" i="6" s="1"/>
  <c r="BI99" i="6"/>
  <c r="BH99" i="6"/>
  <c r="BG99" i="6"/>
  <c r="BF99" i="6"/>
  <c r="T99" i="6"/>
  <c r="R99" i="6"/>
  <c r="P99" i="6"/>
  <c r="BK99" i="6"/>
  <c r="J99" i="6"/>
  <c r="BE99" i="6" s="1"/>
  <c r="BI98" i="6"/>
  <c r="BH98" i="6"/>
  <c r="BG98" i="6"/>
  <c r="BF98" i="6"/>
  <c r="T98" i="6"/>
  <c r="R98" i="6"/>
  <c r="P98" i="6"/>
  <c r="BK98" i="6"/>
  <c r="J98" i="6"/>
  <c r="BE98" i="6" s="1"/>
  <c r="BI97" i="6"/>
  <c r="BH97" i="6"/>
  <c r="BG97" i="6"/>
  <c r="BF97" i="6"/>
  <c r="T97" i="6"/>
  <c r="T96" i="6" s="1"/>
  <c r="R97" i="6"/>
  <c r="R96" i="6" s="1"/>
  <c r="P97" i="6"/>
  <c r="P96" i="6" s="1"/>
  <c r="BK97" i="6"/>
  <c r="BK96" i="6" s="1"/>
  <c r="J96" i="6"/>
  <c r="J60" i="6" s="1"/>
  <c r="J97" i="6"/>
  <c r="BE97" i="6"/>
  <c r="BI95" i="6"/>
  <c r="BH95" i="6"/>
  <c r="BG95" i="6"/>
  <c r="BF95" i="6"/>
  <c r="T95" i="6"/>
  <c r="R95" i="6"/>
  <c r="P95" i="6"/>
  <c r="BK95" i="6"/>
  <c r="J95" i="6"/>
  <c r="BE95" i="6" s="1"/>
  <c r="BI94" i="6"/>
  <c r="BH94" i="6"/>
  <c r="BG94" i="6"/>
  <c r="BF94" i="6"/>
  <c r="T94" i="6"/>
  <c r="T93" i="6" s="1"/>
  <c r="R94" i="6"/>
  <c r="R93" i="6" s="1"/>
  <c r="P94" i="6"/>
  <c r="P93" i="6" s="1"/>
  <c r="BK94" i="6"/>
  <c r="BK93" i="6" s="1"/>
  <c r="J93" i="6" s="1"/>
  <c r="J59" i="6" s="1"/>
  <c r="J94" i="6"/>
  <c r="BE94" i="6"/>
  <c r="BI92" i="6"/>
  <c r="BH92" i="6"/>
  <c r="BG92" i="6"/>
  <c r="BF92" i="6"/>
  <c r="T92" i="6"/>
  <c r="R92" i="6"/>
  <c r="P92" i="6"/>
  <c r="BK92" i="6"/>
  <c r="J92" i="6"/>
  <c r="BE92" i="6" s="1"/>
  <c r="BI91" i="6"/>
  <c r="BH91" i="6"/>
  <c r="BG91" i="6"/>
  <c r="BF91" i="6"/>
  <c r="T91" i="6"/>
  <c r="R91" i="6"/>
  <c r="P91" i="6"/>
  <c r="BK91" i="6"/>
  <c r="J91" i="6"/>
  <c r="BE91" i="6" s="1"/>
  <c r="BI90" i="6"/>
  <c r="BH90" i="6"/>
  <c r="BG90" i="6"/>
  <c r="BF90" i="6"/>
  <c r="T90" i="6"/>
  <c r="R90" i="6"/>
  <c r="P90" i="6"/>
  <c r="BK90" i="6"/>
  <c r="J90" i="6"/>
  <c r="BE90" i="6" s="1"/>
  <c r="BI89" i="6"/>
  <c r="BH89" i="6"/>
  <c r="F33" i="6"/>
  <c r="BC56" i="1" s="1"/>
  <c r="BG89" i="6"/>
  <c r="F32" i="6" s="1"/>
  <c r="BB56" i="1" s="1"/>
  <c r="BF89" i="6"/>
  <c r="J31" i="6"/>
  <c r="AW56" i="1" s="1"/>
  <c r="F31" i="6"/>
  <c r="BA56" i="1" s="1"/>
  <c r="T89" i="6"/>
  <c r="T88" i="6" s="1"/>
  <c r="R89" i="6"/>
  <c r="R88" i="6" s="1"/>
  <c r="R87" i="6"/>
  <c r="R86" i="6" s="1"/>
  <c r="P89" i="6"/>
  <c r="BK89" i="6"/>
  <c r="BK88" i="6"/>
  <c r="J89" i="6"/>
  <c r="BE89" i="6"/>
  <c r="F80" i="6"/>
  <c r="E78" i="6"/>
  <c r="F49" i="6"/>
  <c r="E47" i="6"/>
  <c r="J21" i="6"/>
  <c r="E21" i="6"/>
  <c r="J51" i="6" s="1"/>
  <c r="J82" i="6"/>
  <c r="J20" i="6"/>
  <c r="J18" i="6"/>
  <c r="E18" i="6"/>
  <c r="J17" i="6"/>
  <c r="J15" i="6"/>
  <c r="E15" i="6"/>
  <c r="F82" i="6"/>
  <c r="F51" i="6"/>
  <c r="J14" i="6"/>
  <c r="J49" i="6"/>
  <c r="E7" i="6"/>
  <c r="AY55" i="1"/>
  <c r="AX55" i="1"/>
  <c r="BI146" i="5"/>
  <c r="BH146" i="5"/>
  <c r="BG146" i="5"/>
  <c r="BF146" i="5"/>
  <c r="T146" i="5"/>
  <c r="R146" i="5"/>
  <c r="P146" i="5"/>
  <c r="BK146" i="5"/>
  <c r="J146" i="5"/>
  <c r="BE146" i="5"/>
  <c r="BI145" i="5"/>
  <c r="BH145" i="5"/>
  <c r="BG145" i="5"/>
  <c r="BF145" i="5"/>
  <c r="T145" i="5"/>
  <c r="R145" i="5"/>
  <c r="P145" i="5"/>
  <c r="BK145" i="5"/>
  <c r="J145" i="5"/>
  <c r="BE145" i="5"/>
  <c r="BI144" i="5"/>
  <c r="BH144" i="5"/>
  <c r="BG144" i="5"/>
  <c r="BF144" i="5"/>
  <c r="T144" i="5"/>
  <c r="R144" i="5"/>
  <c r="P144" i="5"/>
  <c r="BK144" i="5"/>
  <c r="J144" i="5"/>
  <c r="BE144" i="5"/>
  <c r="BI143" i="5"/>
  <c r="BH143" i="5"/>
  <c r="BG143" i="5"/>
  <c r="BF143" i="5"/>
  <c r="T143" i="5"/>
  <c r="R143" i="5"/>
  <c r="P143" i="5"/>
  <c r="BK143" i="5"/>
  <c r="J143" i="5"/>
  <c r="BE143" i="5"/>
  <c r="BI142" i="5"/>
  <c r="BH142" i="5"/>
  <c r="BG142" i="5"/>
  <c r="BF142" i="5"/>
  <c r="T142" i="5"/>
  <c r="T141" i="5"/>
  <c r="T140" i="5" s="1"/>
  <c r="R142" i="5"/>
  <c r="P142" i="5"/>
  <c r="P141" i="5"/>
  <c r="P140" i="5" s="1"/>
  <c r="BK142" i="5"/>
  <c r="J142" i="5"/>
  <c r="BE142" i="5"/>
  <c r="BI139" i="5"/>
  <c r="BH139" i="5"/>
  <c r="BG139" i="5"/>
  <c r="BF139" i="5"/>
  <c r="T139" i="5"/>
  <c r="R139" i="5"/>
  <c r="P139" i="5"/>
  <c r="BK139" i="5"/>
  <c r="J139" i="5"/>
  <c r="BE139" i="5"/>
  <c r="BI138" i="5"/>
  <c r="BH138" i="5"/>
  <c r="BG138" i="5"/>
  <c r="BF138" i="5"/>
  <c r="T138" i="5"/>
  <c r="R138" i="5"/>
  <c r="P138" i="5"/>
  <c r="BK138" i="5"/>
  <c r="J138" i="5"/>
  <c r="BE138" i="5"/>
  <c r="BI137" i="5"/>
  <c r="BH137" i="5"/>
  <c r="BG137" i="5"/>
  <c r="BF137" i="5"/>
  <c r="T137" i="5"/>
  <c r="R137" i="5"/>
  <c r="P137" i="5"/>
  <c r="BK137" i="5"/>
  <c r="J137" i="5"/>
  <c r="BE137" i="5"/>
  <c r="BI136" i="5"/>
  <c r="BH136" i="5"/>
  <c r="BG136" i="5"/>
  <c r="BF136" i="5"/>
  <c r="T136" i="5"/>
  <c r="R136" i="5"/>
  <c r="P136" i="5"/>
  <c r="BK136" i="5"/>
  <c r="J136" i="5"/>
  <c r="BE136" i="5"/>
  <c r="BI135" i="5"/>
  <c r="BH135" i="5"/>
  <c r="BG135" i="5"/>
  <c r="BF135" i="5"/>
  <c r="T135" i="5"/>
  <c r="R135" i="5"/>
  <c r="P135" i="5"/>
  <c r="BK135" i="5"/>
  <c r="J135" i="5"/>
  <c r="BE135" i="5"/>
  <c r="BI134" i="5"/>
  <c r="BH134" i="5"/>
  <c r="BG134" i="5"/>
  <c r="BF134" i="5"/>
  <c r="T134" i="5"/>
  <c r="R134" i="5"/>
  <c r="P134" i="5"/>
  <c r="BK134" i="5"/>
  <c r="J134" i="5"/>
  <c r="BE134" i="5"/>
  <c r="BI133" i="5"/>
  <c r="BH133" i="5"/>
  <c r="BG133" i="5"/>
  <c r="BF133" i="5"/>
  <c r="T133" i="5"/>
  <c r="R133" i="5"/>
  <c r="P133" i="5"/>
  <c r="BK133" i="5"/>
  <c r="J133" i="5"/>
  <c r="BE133" i="5"/>
  <c r="BI132" i="5"/>
  <c r="BH132" i="5"/>
  <c r="BG132" i="5"/>
  <c r="BF132" i="5"/>
  <c r="T132" i="5"/>
  <c r="R132" i="5"/>
  <c r="P132" i="5"/>
  <c r="BK132" i="5"/>
  <c r="J132" i="5"/>
  <c r="BE132" i="5"/>
  <c r="BI131" i="5"/>
  <c r="BH131" i="5"/>
  <c r="BG131" i="5"/>
  <c r="BF131" i="5"/>
  <c r="T131" i="5"/>
  <c r="R131" i="5"/>
  <c r="P131" i="5"/>
  <c r="BK131" i="5"/>
  <c r="J131" i="5"/>
  <c r="BE131" i="5"/>
  <c r="BI130" i="5"/>
  <c r="BH130" i="5"/>
  <c r="BG130" i="5"/>
  <c r="BF130" i="5"/>
  <c r="T130" i="5"/>
  <c r="R130" i="5"/>
  <c r="P130" i="5"/>
  <c r="BK130" i="5"/>
  <c r="J130" i="5"/>
  <c r="BE130" i="5"/>
  <c r="BI129" i="5"/>
  <c r="BH129" i="5"/>
  <c r="BG129" i="5"/>
  <c r="BF129" i="5"/>
  <c r="T129" i="5"/>
  <c r="R129" i="5"/>
  <c r="P129" i="5"/>
  <c r="BK129" i="5"/>
  <c r="J129" i="5"/>
  <c r="BE129" i="5"/>
  <c r="BI128" i="5"/>
  <c r="BH128" i="5"/>
  <c r="BG128" i="5"/>
  <c r="BF128" i="5"/>
  <c r="T128" i="5"/>
  <c r="R128" i="5"/>
  <c r="P128" i="5"/>
  <c r="BK128" i="5"/>
  <c r="J128" i="5"/>
  <c r="BE128" i="5"/>
  <c r="BI127" i="5"/>
  <c r="BH127" i="5"/>
  <c r="BG127" i="5"/>
  <c r="BF127" i="5"/>
  <c r="T127" i="5"/>
  <c r="R127" i="5"/>
  <c r="P127" i="5"/>
  <c r="BK127" i="5"/>
  <c r="J127" i="5"/>
  <c r="BE127" i="5"/>
  <c r="BI126" i="5"/>
  <c r="BH126" i="5"/>
  <c r="BG126" i="5"/>
  <c r="BF126" i="5"/>
  <c r="T126" i="5"/>
  <c r="R126" i="5"/>
  <c r="P126" i="5"/>
  <c r="BK126" i="5"/>
  <c r="J126" i="5"/>
  <c r="BE126" i="5"/>
  <c r="BI125" i="5"/>
  <c r="BH125" i="5"/>
  <c r="BG125" i="5"/>
  <c r="BF125" i="5"/>
  <c r="T125" i="5"/>
  <c r="R125" i="5"/>
  <c r="P125" i="5"/>
  <c r="BK125" i="5"/>
  <c r="J125" i="5"/>
  <c r="BE125" i="5"/>
  <c r="BI124" i="5"/>
  <c r="BH124" i="5"/>
  <c r="BG124" i="5"/>
  <c r="BF124" i="5"/>
  <c r="T124" i="5"/>
  <c r="R124" i="5"/>
  <c r="P124" i="5"/>
  <c r="BK124" i="5"/>
  <c r="J124" i="5"/>
  <c r="BE124" i="5"/>
  <c r="BI123" i="5"/>
  <c r="BH123" i="5"/>
  <c r="BG123" i="5"/>
  <c r="BF123" i="5"/>
  <c r="T123" i="5"/>
  <c r="R123" i="5"/>
  <c r="P123" i="5"/>
  <c r="BK123" i="5"/>
  <c r="J123" i="5"/>
  <c r="BE123" i="5"/>
  <c r="BI122" i="5"/>
  <c r="BH122" i="5"/>
  <c r="BG122" i="5"/>
  <c r="BF122" i="5"/>
  <c r="T122" i="5"/>
  <c r="R122" i="5"/>
  <c r="P122" i="5"/>
  <c r="BK122" i="5"/>
  <c r="J122" i="5"/>
  <c r="BE122" i="5"/>
  <c r="BI121" i="5"/>
  <c r="BH121" i="5"/>
  <c r="BG121" i="5"/>
  <c r="BF121" i="5"/>
  <c r="T121" i="5"/>
  <c r="R121" i="5"/>
  <c r="P121" i="5"/>
  <c r="BK121" i="5"/>
  <c r="J121" i="5"/>
  <c r="BE121" i="5"/>
  <c r="BI120" i="5"/>
  <c r="BH120" i="5"/>
  <c r="BG120" i="5"/>
  <c r="BF120" i="5"/>
  <c r="T120" i="5"/>
  <c r="T119" i="5"/>
  <c r="R120" i="5"/>
  <c r="R119" i="5"/>
  <c r="P120" i="5"/>
  <c r="P119" i="5"/>
  <c r="BK120" i="5"/>
  <c r="BK119" i="5"/>
  <c r="J119" i="5" s="1"/>
  <c r="J60" i="5" s="1"/>
  <c r="J120" i="5"/>
  <c r="BE120" i="5" s="1"/>
  <c r="BI118" i="5"/>
  <c r="BH118" i="5"/>
  <c r="BG118" i="5"/>
  <c r="BF118" i="5"/>
  <c r="T118" i="5"/>
  <c r="R118" i="5"/>
  <c r="P118" i="5"/>
  <c r="BK118" i="5"/>
  <c r="J118" i="5"/>
  <c r="BE118" i="5"/>
  <c r="BI117" i="5"/>
  <c r="BH117" i="5"/>
  <c r="BG117" i="5"/>
  <c r="BF117" i="5"/>
  <c r="T117" i="5"/>
  <c r="R117" i="5"/>
  <c r="P117" i="5"/>
  <c r="BK117" i="5"/>
  <c r="J117" i="5"/>
  <c r="BE117" i="5"/>
  <c r="BI116" i="5"/>
  <c r="BH116" i="5"/>
  <c r="BG116" i="5"/>
  <c r="BF116" i="5"/>
  <c r="T116" i="5"/>
  <c r="R116" i="5"/>
  <c r="P116" i="5"/>
  <c r="BK116" i="5"/>
  <c r="J116" i="5"/>
  <c r="BE116" i="5"/>
  <c r="BI115" i="5"/>
  <c r="BH115" i="5"/>
  <c r="BG115" i="5"/>
  <c r="BF115" i="5"/>
  <c r="T115" i="5"/>
  <c r="R115" i="5"/>
  <c r="P115" i="5"/>
  <c r="BK115" i="5"/>
  <c r="J115" i="5"/>
  <c r="BE115" i="5"/>
  <c r="BI114" i="5"/>
  <c r="BH114" i="5"/>
  <c r="BG114" i="5"/>
  <c r="BF114" i="5"/>
  <c r="T114" i="5"/>
  <c r="R114" i="5"/>
  <c r="P114" i="5"/>
  <c r="BK114" i="5"/>
  <c r="J114" i="5"/>
  <c r="BE114" i="5"/>
  <c r="BI113" i="5"/>
  <c r="BH113" i="5"/>
  <c r="BG113" i="5"/>
  <c r="BF113" i="5"/>
  <c r="T113" i="5"/>
  <c r="R113" i="5"/>
  <c r="P113" i="5"/>
  <c r="BK113" i="5"/>
  <c r="J113" i="5"/>
  <c r="BE113" i="5"/>
  <c r="BI112" i="5"/>
  <c r="BH112" i="5"/>
  <c r="BG112" i="5"/>
  <c r="BF112" i="5"/>
  <c r="T112" i="5"/>
  <c r="R112" i="5"/>
  <c r="P112" i="5"/>
  <c r="BK112" i="5"/>
  <c r="J112" i="5"/>
  <c r="BE112" i="5"/>
  <c r="BI111" i="5"/>
  <c r="BH111" i="5"/>
  <c r="BG111" i="5"/>
  <c r="BF111" i="5"/>
  <c r="T111" i="5"/>
  <c r="R111" i="5"/>
  <c r="P111" i="5"/>
  <c r="BK111" i="5"/>
  <c r="J111" i="5"/>
  <c r="BE111" i="5"/>
  <c r="BI110" i="5"/>
  <c r="BH110" i="5"/>
  <c r="BG110" i="5"/>
  <c r="BF110" i="5"/>
  <c r="T110" i="5"/>
  <c r="R110" i="5"/>
  <c r="P110" i="5"/>
  <c r="BK110" i="5"/>
  <c r="J110" i="5"/>
  <c r="BE110" i="5"/>
  <c r="BI109" i="5"/>
  <c r="BH109" i="5"/>
  <c r="BG109" i="5"/>
  <c r="BF109" i="5"/>
  <c r="T109" i="5"/>
  <c r="R109" i="5"/>
  <c r="P109" i="5"/>
  <c r="BK109" i="5"/>
  <c r="J109" i="5"/>
  <c r="BE109" i="5"/>
  <c r="BI108" i="5"/>
  <c r="BH108" i="5"/>
  <c r="BG108" i="5"/>
  <c r="BF108" i="5"/>
  <c r="T108" i="5"/>
  <c r="R108" i="5"/>
  <c r="P108" i="5"/>
  <c r="BK108" i="5"/>
  <c r="J108" i="5"/>
  <c r="BE108" i="5"/>
  <c r="BI107" i="5"/>
  <c r="BH107" i="5"/>
  <c r="BG107" i="5"/>
  <c r="BF107" i="5"/>
  <c r="T107" i="5"/>
  <c r="R107" i="5"/>
  <c r="P107" i="5"/>
  <c r="BK107" i="5"/>
  <c r="J107" i="5"/>
  <c r="BE107" i="5"/>
  <c r="BI106" i="5"/>
  <c r="BH106" i="5"/>
  <c r="BG106" i="5"/>
  <c r="BF106" i="5"/>
  <c r="T106" i="5"/>
  <c r="T105" i="5"/>
  <c r="R106" i="5"/>
  <c r="R105" i="5"/>
  <c r="P106" i="5"/>
  <c r="P105" i="5"/>
  <c r="BK106" i="5"/>
  <c r="BK105" i="5"/>
  <c r="J105" i="5" s="1"/>
  <c r="J59" i="5" s="1"/>
  <c r="J106" i="5"/>
  <c r="BE106" i="5" s="1"/>
  <c r="BI104" i="5"/>
  <c r="BH104" i="5"/>
  <c r="BG104" i="5"/>
  <c r="BF104" i="5"/>
  <c r="T104" i="5"/>
  <c r="R104" i="5"/>
  <c r="P104" i="5"/>
  <c r="BK104" i="5"/>
  <c r="J104" i="5"/>
  <c r="BE104" i="5"/>
  <c r="BI103" i="5"/>
  <c r="BH103" i="5"/>
  <c r="BG103" i="5"/>
  <c r="BF103" i="5"/>
  <c r="T103" i="5"/>
  <c r="R103" i="5"/>
  <c r="P103" i="5"/>
  <c r="BK103" i="5"/>
  <c r="J103" i="5"/>
  <c r="BE103" i="5"/>
  <c r="BI102" i="5"/>
  <c r="BH102" i="5"/>
  <c r="BG102" i="5"/>
  <c r="BF102" i="5"/>
  <c r="T102" i="5"/>
  <c r="R102" i="5"/>
  <c r="P102" i="5"/>
  <c r="BK102" i="5"/>
  <c r="J102" i="5"/>
  <c r="BE102" i="5"/>
  <c r="BI101" i="5"/>
  <c r="BH101" i="5"/>
  <c r="BG101" i="5"/>
  <c r="BF101" i="5"/>
  <c r="T101" i="5"/>
  <c r="R101" i="5"/>
  <c r="P101" i="5"/>
  <c r="BK101" i="5"/>
  <c r="J101" i="5"/>
  <c r="BE101" i="5"/>
  <c r="BI100" i="5"/>
  <c r="BH100" i="5"/>
  <c r="BG100" i="5"/>
  <c r="BF100" i="5"/>
  <c r="T100" i="5"/>
  <c r="R100" i="5"/>
  <c r="P100" i="5"/>
  <c r="BK100" i="5"/>
  <c r="J100" i="5"/>
  <c r="BE100" i="5"/>
  <c r="BI99" i="5"/>
  <c r="BH99" i="5"/>
  <c r="BG99" i="5"/>
  <c r="BF99" i="5"/>
  <c r="T99" i="5"/>
  <c r="R99" i="5"/>
  <c r="P99" i="5"/>
  <c r="BK99" i="5"/>
  <c r="J99" i="5"/>
  <c r="BE99" i="5"/>
  <c r="BI98" i="5"/>
  <c r="BH98" i="5"/>
  <c r="BG98" i="5"/>
  <c r="BF98" i="5"/>
  <c r="T98" i="5"/>
  <c r="R98" i="5"/>
  <c r="P98" i="5"/>
  <c r="BK98" i="5"/>
  <c r="J98" i="5"/>
  <c r="BE98" i="5"/>
  <c r="BI97" i="5"/>
  <c r="BH97" i="5"/>
  <c r="BG97" i="5"/>
  <c r="BF97" i="5"/>
  <c r="T97" i="5"/>
  <c r="R97" i="5"/>
  <c r="P97" i="5"/>
  <c r="BK97" i="5"/>
  <c r="J97" i="5"/>
  <c r="BE97" i="5"/>
  <c r="BI96" i="5"/>
  <c r="BH96" i="5"/>
  <c r="BG96" i="5"/>
  <c r="BF96" i="5"/>
  <c r="T96" i="5"/>
  <c r="R96" i="5"/>
  <c r="P96" i="5"/>
  <c r="BK96" i="5"/>
  <c r="J96" i="5"/>
  <c r="BE96" i="5"/>
  <c r="BI95" i="5"/>
  <c r="BH95" i="5"/>
  <c r="BG95" i="5"/>
  <c r="BF95" i="5"/>
  <c r="T95" i="5"/>
  <c r="R95" i="5"/>
  <c r="P95" i="5"/>
  <c r="BK95" i="5"/>
  <c r="J95" i="5"/>
  <c r="BE95" i="5"/>
  <c r="BI94" i="5"/>
  <c r="BH94" i="5"/>
  <c r="BG94" i="5"/>
  <c r="BF94" i="5"/>
  <c r="T94" i="5"/>
  <c r="R94" i="5"/>
  <c r="P94" i="5"/>
  <c r="BK94" i="5"/>
  <c r="J94" i="5"/>
  <c r="BE94" i="5"/>
  <c r="BI93" i="5"/>
  <c r="BH93" i="5"/>
  <c r="BG93" i="5"/>
  <c r="BF93" i="5"/>
  <c r="T93" i="5"/>
  <c r="R93" i="5"/>
  <c r="P93" i="5"/>
  <c r="BK93" i="5"/>
  <c r="J93" i="5"/>
  <c r="BE93" i="5"/>
  <c r="BI92" i="5"/>
  <c r="BH92" i="5"/>
  <c r="BG92" i="5"/>
  <c r="BF92" i="5"/>
  <c r="T92" i="5"/>
  <c r="R92" i="5"/>
  <c r="P92" i="5"/>
  <c r="BK92" i="5"/>
  <c r="J92" i="5"/>
  <c r="BE92" i="5"/>
  <c r="BI91" i="5"/>
  <c r="BH91" i="5"/>
  <c r="BG91" i="5"/>
  <c r="BF91" i="5"/>
  <c r="T91" i="5"/>
  <c r="R91" i="5"/>
  <c r="P91" i="5"/>
  <c r="BK91" i="5"/>
  <c r="J91" i="5"/>
  <c r="BE91" i="5"/>
  <c r="BI90" i="5"/>
  <c r="BH90" i="5"/>
  <c r="BG90" i="5"/>
  <c r="BF90" i="5"/>
  <c r="T90" i="5"/>
  <c r="R90" i="5"/>
  <c r="P90" i="5"/>
  <c r="BK90" i="5"/>
  <c r="J90" i="5"/>
  <c r="BE90" i="5"/>
  <c r="BI89" i="5"/>
  <c r="BH89" i="5"/>
  <c r="BG89" i="5"/>
  <c r="BF89" i="5"/>
  <c r="T89" i="5"/>
  <c r="R89" i="5"/>
  <c r="P89" i="5"/>
  <c r="BK89" i="5"/>
  <c r="J89" i="5"/>
  <c r="BE89" i="5"/>
  <c r="BI88" i="5"/>
  <c r="BH88" i="5"/>
  <c r="BG88" i="5"/>
  <c r="BF88" i="5"/>
  <c r="T88" i="5"/>
  <c r="T87" i="5"/>
  <c r="R88" i="5"/>
  <c r="R87" i="5"/>
  <c r="P88" i="5"/>
  <c r="P87" i="5"/>
  <c r="BK88" i="5"/>
  <c r="BK87" i="5"/>
  <c r="J87" i="5" s="1"/>
  <c r="J58" i="5" s="1"/>
  <c r="J88" i="5"/>
  <c r="BE88" i="5" s="1"/>
  <c r="BI86" i="5"/>
  <c r="BH86" i="5"/>
  <c r="BG86" i="5"/>
  <c r="BF86" i="5"/>
  <c r="T86" i="5"/>
  <c r="R86" i="5"/>
  <c r="P86" i="5"/>
  <c r="BK86" i="5"/>
  <c r="J86" i="5"/>
  <c r="BE86" i="5"/>
  <c r="BI85" i="5"/>
  <c r="BH85" i="5"/>
  <c r="BG85" i="5"/>
  <c r="BF85" i="5"/>
  <c r="T85" i="5"/>
  <c r="R85" i="5"/>
  <c r="P85" i="5"/>
  <c r="BK85" i="5"/>
  <c r="J85" i="5"/>
  <c r="BE85" i="5"/>
  <c r="BI84" i="5"/>
  <c r="F34" i="5"/>
  <c r="BD55" i="1" s="1"/>
  <c r="BH84" i="5"/>
  <c r="F33" i="5" s="1"/>
  <c r="BC55" i="1" s="1"/>
  <c r="BG84" i="5"/>
  <c r="F32" i="5"/>
  <c r="BB55" i="1" s="1"/>
  <c r="BF84" i="5"/>
  <c r="T84" i="5"/>
  <c r="T83" i="5"/>
  <c r="T82" i="5" s="1"/>
  <c r="R84" i="5"/>
  <c r="P84" i="5"/>
  <c r="P83" i="5"/>
  <c r="P82" i="5" s="1"/>
  <c r="AU55" i="1" s="1"/>
  <c r="BK84" i="5"/>
  <c r="BK83" i="5"/>
  <c r="J83" i="5" s="1"/>
  <c r="J57" i="5" s="1"/>
  <c r="J84" i="5"/>
  <c r="BE84" i="5"/>
  <c r="F76" i="5"/>
  <c r="E74" i="5"/>
  <c r="F49" i="5"/>
  <c r="E47" i="5"/>
  <c r="J21" i="5"/>
  <c r="E21" i="5"/>
  <c r="J78" i="5" s="1"/>
  <c r="J20" i="5"/>
  <c r="J18" i="5"/>
  <c r="E18" i="5"/>
  <c r="F52" i="5" s="1"/>
  <c r="F79" i="5"/>
  <c r="J17" i="5"/>
  <c r="J15" i="5"/>
  <c r="E15" i="5"/>
  <c r="F78" i="5" s="1"/>
  <c r="J14" i="5"/>
  <c r="J12" i="5"/>
  <c r="E7" i="5"/>
  <c r="E45" i="5" s="1"/>
  <c r="E72" i="5"/>
  <c r="AY54" i="1"/>
  <c r="AX54" i="1"/>
  <c r="BI223" i="4"/>
  <c r="BH223" i="4"/>
  <c r="BG223" i="4"/>
  <c r="BF223" i="4"/>
  <c r="T223" i="4"/>
  <c r="T222" i="4" s="1"/>
  <c r="R223" i="4"/>
  <c r="R222" i="4" s="1"/>
  <c r="P223" i="4"/>
  <c r="P222" i="4" s="1"/>
  <c r="BK223" i="4"/>
  <c r="BK222" i="4" s="1"/>
  <c r="J222" i="4" s="1"/>
  <c r="J66" i="4" s="1"/>
  <c r="J223" i="4"/>
  <c r="BE223" i="4"/>
  <c r="BI220" i="4"/>
  <c r="BH220" i="4"/>
  <c r="BG220" i="4"/>
  <c r="BF220" i="4"/>
  <c r="T220" i="4"/>
  <c r="T219" i="4" s="1"/>
  <c r="R220" i="4"/>
  <c r="R219" i="4" s="1"/>
  <c r="P220" i="4"/>
  <c r="P219" i="4" s="1"/>
  <c r="BK220" i="4"/>
  <c r="BK219" i="4" s="1"/>
  <c r="J219" i="4" s="1"/>
  <c r="J65" i="4" s="1"/>
  <c r="J220" i="4"/>
  <c r="BE220" i="4"/>
  <c r="BI217" i="4"/>
  <c r="BH217" i="4"/>
  <c r="BG217" i="4"/>
  <c r="BF217" i="4"/>
  <c r="T217" i="4"/>
  <c r="R217" i="4"/>
  <c r="P217" i="4"/>
  <c r="BK217" i="4"/>
  <c r="J217" i="4"/>
  <c r="BE217" i="4" s="1"/>
  <c r="BI215" i="4"/>
  <c r="BH215" i="4"/>
  <c r="BG215" i="4"/>
  <c r="BF215" i="4"/>
  <c r="T215" i="4"/>
  <c r="R215" i="4"/>
  <c r="P215" i="4"/>
  <c r="BK215" i="4"/>
  <c r="J215" i="4"/>
  <c r="BE215" i="4" s="1"/>
  <c r="BI213" i="4"/>
  <c r="BH213" i="4"/>
  <c r="BG213" i="4"/>
  <c r="BF213" i="4"/>
  <c r="T213" i="4"/>
  <c r="R213" i="4"/>
  <c r="P213" i="4"/>
  <c r="BK213" i="4"/>
  <c r="J213" i="4"/>
  <c r="BE213" i="4" s="1"/>
  <c r="BI211" i="4"/>
  <c r="BH211" i="4"/>
  <c r="BG211" i="4"/>
  <c r="BF211" i="4"/>
  <c r="T211" i="4"/>
  <c r="T210" i="4"/>
  <c r="R211" i="4"/>
  <c r="R210" i="4" s="1"/>
  <c r="P211" i="4"/>
  <c r="P210" i="4"/>
  <c r="BK211" i="4"/>
  <c r="BK210" i="4" s="1"/>
  <c r="J210" i="4" s="1"/>
  <c r="J64" i="4" s="1"/>
  <c r="J211" i="4"/>
  <c r="BE211" i="4" s="1"/>
  <c r="BI209" i="4"/>
  <c r="BH209" i="4"/>
  <c r="BG209" i="4"/>
  <c r="BF209" i="4"/>
  <c r="T209" i="4"/>
  <c r="T208" i="4"/>
  <c r="R209" i="4"/>
  <c r="R208" i="4" s="1"/>
  <c r="P209" i="4"/>
  <c r="P208" i="4"/>
  <c r="BK209" i="4"/>
  <c r="BK208" i="4" s="1"/>
  <c r="J208" i="4" s="1"/>
  <c r="J63" i="4" s="1"/>
  <c r="J209" i="4"/>
  <c r="BE209" i="4" s="1"/>
  <c r="BI206" i="4"/>
  <c r="BH206" i="4"/>
  <c r="BG206" i="4"/>
  <c r="BF206" i="4"/>
  <c r="T206" i="4"/>
  <c r="R206" i="4"/>
  <c r="P206" i="4"/>
  <c r="BK206" i="4"/>
  <c r="J206" i="4"/>
  <c r="BE206" i="4"/>
  <c r="BI204" i="4"/>
  <c r="BH204" i="4"/>
  <c r="BG204" i="4"/>
  <c r="BF204" i="4"/>
  <c r="T204" i="4"/>
  <c r="R204" i="4"/>
  <c r="P204" i="4"/>
  <c r="BK204" i="4"/>
  <c r="J204" i="4"/>
  <c r="BE204" i="4" s="1"/>
  <c r="BI203" i="4"/>
  <c r="BH203" i="4"/>
  <c r="BG203" i="4"/>
  <c r="BF203" i="4"/>
  <c r="T203" i="4"/>
  <c r="R203" i="4"/>
  <c r="P203" i="4"/>
  <c r="BK203" i="4"/>
  <c r="J203" i="4"/>
  <c r="BE203" i="4"/>
  <c r="BI202" i="4"/>
  <c r="BH202" i="4"/>
  <c r="BG202" i="4"/>
  <c r="BF202" i="4"/>
  <c r="T202" i="4"/>
  <c r="R202" i="4"/>
  <c r="P202" i="4"/>
  <c r="BK202" i="4"/>
  <c r="J202" i="4"/>
  <c r="BE202" i="4" s="1"/>
  <c r="BI200" i="4"/>
  <c r="BH200" i="4"/>
  <c r="BG200" i="4"/>
  <c r="BF200" i="4"/>
  <c r="T200" i="4"/>
  <c r="R200" i="4"/>
  <c r="P200" i="4"/>
  <c r="BK200" i="4"/>
  <c r="J200" i="4"/>
  <c r="BE200" i="4"/>
  <c r="BI199" i="4"/>
  <c r="BH199" i="4"/>
  <c r="BG199" i="4"/>
  <c r="BF199" i="4"/>
  <c r="T199" i="4"/>
  <c r="R199" i="4"/>
  <c r="P199" i="4"/>
  <c r="BK199" i="4"/>
  <c r="J199" i="4"/>
  <c r="BE199" i="4" s="1"/>
  <c r="BI197" i="4"/>
  <c r="BH197" i="4"/>
  <c r="BG197" i="4"/>
  <c r="BF197" i="4"/>
  <c r="T197" i="4"/>
  <c r="R197" i="4"/>
  <c r="P197" i="4"/>
  <c r="BK197" i="4"/>
  <c r="J197" i="4"/>
  <c r="BE197" i="4"/>
  <c r="BI195" i="4"/>
  <c r="BH195" i="4"/>
  <c r="BG195" i="4"/>
  <c r="BF195" i="4"/>
  <c r="T195" i="4"/>
  <c r="R195" i="4"/>
  <c r="P195" i="4"/>
  <c r="BK195" i="4"/>
  <c r="J195" i="4"/>
  <c r="BE195" i="4" s="1"/>
  <c r="BI193" i="4"/>
  <c r="BH193" i="4"/>
  <c r="BG193" i="4"/>
  <c r="BF193" i="4"/>
  <c r="T193" i="4"/>
  <c r="R193" i="4"/>
  <c r="P193" i="4"/>
  <c r="BK193" i="4"/>
  <c r="J193" i="4"/>
  <c r="BE193" i="4"/>
  <c r="BI192" i="4"/>
  <c r="BH192" i="4"/>
  <c r="BG192" i="4"/>
  <c r="BF192" i="4"/>
  <c r="T192" i="4"/>
  <c r="R192" i="4"/>
  <c r="P192" i="4"/>
  <c r="BK192" i="4"/>
  <c r="J192" i="4"/>
  <c r="BE192" i="4" s="1"/>
  <c r="BI191" i="4"/>
  <c r="BH191" i="4"/>
  <c r="BG191" i="4"/>
  <c r="BF191" i="4"/>
  <c r="T191" i="4"/>
  <c r="R191" i="4"/>
  <c r="P191" i="4"/>
  <c r="BK191" i="4"/>
  <c r="J191" i="4"/>
  <c r="BE191" i="4"/>
  <c r="BI189" i="4"/>
  <c r="BH189" i="4"/>
  <c r="BG189" i="4"/>
  <c r="BF189" i="4"/>
  <c r="T189" i="4"/>
  <c r="R189" i="4"/>
  <c r="P189" i="4"/>
  <c r="BK189" i="4"/>
  <c r="J189" i="4"/>
  <c r="BE189" i="4" s="1"/>
  <c r="BI187" i="4"/>
  <c r="BH187" i="4"/>
  <c r="BG187" i="4"/>
  <c r="BF187" i="4"/>
  <c r="T187" i="4"/>
  <c r="R187" i="4"/>
  <c r="P187" i="4"/>
  <c r="BK187" i="4"/>
  <c r="J187" i="4"/>
  <c r="BE187" i="4"/>
  <c r="BI185" i="4"/>
  <c r="BH185" i="4"/>
  <c r="BG185" i="4"/>
  <c r="BF185" i="4"/>
  <c r="T185" i="4"/>
  <c r="R185" i="4"/>
  <c r="P185" i="4"/>
  <c r="BK185" i="4"/>
  <c r="J185" i="4"/>
  <c r="BE185" i="4" s="1"/>
  <c r="BI183" i="4"/>
  <c r="BH183" i="4"/>
  <c r="BG183" i="4"/>
  <c r="BF183" i="4"/>
  <c r="T183" i="4"/>
  <c r="R183" i="4"/>
  <c r="P183" i="4"/>
  <c r="BK183" i="4"/>
  <c r="J183" i="4"/>
  <c r="BE183" i="4"/>
  <c r="BI181" i="4"/>
  <c r="BH181" i="4"/>
  <c r="BG181" i="4"/>
  <c r="BF181" i="4"/>
  <c r="T181" i="4"/>
  <c r="R181" i="4"/>
  <c r="P181" i="4"/>
  <c r="BK181" i="4"/>
  <c r="BK176" i="4" s="1"/>
  <c r="J176" i="4" s="1"/>
  <c r="J62" i="4" s="1"/>
  <c r="J181" i="4"/>
  <c r="BE181" i="4" s="1"/>
  <c r="BI179" i="4"/>
  <c r="BH179" i="4"/>
  <c r="BG179" i="4"/>
  <c r="BF179" i="4"/>
  <c r="T179" i="4"/>
  <c r="R179" i="4"/>
  <c r="R176" i="4" s="1"/>
  <c r="P179" i="4"/>
  <c r="BK179" i="4"/>
  <c r="J179" i="4"/>
  <c r="BE179" i="4"/>
  <c r="BI177" i="4"/>
  <c r="BH177" i="4"/>
  <c r="BG177" i="4"/>
  <c r="BF177" i="4"/>
  <c r="T177" i="4"/>
  <c r="T176" i="4" s="1"/>
  <c r="R177" i="4"/>
  <c r="P177" i="4"/>
  <c r="P176" i="4" s="1"/>
  <c r="BK177" i="4"/>
  <c r="J177" i="4"/>
  <c r="BE177" i="4"/>
  <c r="BI174" i="4"/>
  <c r="BH174" i="4"/>
  <c r="BG174" i="4"/>
  <c r="BF174" i="4"/>
  <c r="T174" i="4"/>
  <c r="R174" i="4"/>
  <c r="P174" i="4"/>
  <c r="BK174" i="4"/>
  <c r="J174" i="4"/>
  <c r="BE174" i="4" s="1"/>
  <c r="BI172" i="4"/>
  <c r="BH172" i="4"/>
  <c r="BG172" i="4"/>
  <c r="BF172" i="4"/>
  <c r="T172" i="4"/>
  <c r="R172" i="4"/>
  <c r="R165" i="4" s="1"/>
  <c r="P172" i="4"/>
  <c r="BK172" i="4"/>
  <c r="J172" i="4"/>
  <c r="BE172" i="4"/>
  <c r="BI170" i="4"/>
  <c r="BH170" i="4"/>
  <c r="BG170" i="4"/>
  <c r="BF170" i="4"/>
  <c r="T170" i="4"/>
  <c r="R170" i="4"/>
  <c r="P170" i="4"/>
  <c r="BK170" i="4"/>
  <c r="J170" i="4"/>
  <c r="BE170" i="4" s="1"/>
  <c r="BI168" i="4"/>
  <c r="BH168" i="4"/>
  <c r="BG168" i="4"/>
  <c r="BF168" i="4"/>
  <c r="T168" i="4"/>
  <c r="R168" i="4"/>
  <c r="P168" i="4"/>
  <c r="BK168" i="4"/>
  <c r="J168" i="4"/>
  <c r="BE168" i="4"/>
  <c r="BI166" i="4"/>
  <c r="BH166" i="4"/>
  <c r="BG166" i="4"/>
  <c r="BF166" i="4"/>
  <c r="T166" i="4"/>
  <c r="T165" i="4" s="1"/>
  <c r="R166" i="4"/>
  <c r="P166" i="4"/>
  <c r="P165" i="4" s="1"/>
  <c r="BK166" i="4"/>
  <c r="BK165" i="4"/>
  <c r="J165" i="4" s="1"/>
  <c r="J61" i="4" s="1"/>
  <c r="J166" i="4"/>
  <c r="BE166" i="4"/>
  <c r="BI163" i="4"/>
  <c r="BH163" i="4"/>
  <c r="BG163" i="4"/>
  <c r="BF163" i="4"/>
  <c r="T163" i="4"/>
  <c r="T162" i="4" s="1"/>
  <c r="R163" i="4"/>
  <c r="R162" i="4"/>
  <c r="P163" i="4"/>
  <c r="P162" i="4" s="1"/>
  <c r="BK163" i="4"/>
  <c r="BK162" i="4"/>
  <c r="J162" i="4" s="1"/>
  <c r="J163" i="4"/>
  <c r="BE163" i="4"/>
  <c r="J60" i="4"/>
  <c r="BI161" i="4"/>
  <c r="BH161" i="4"/>
  <c r="BG161" i="4"/>
  <c r="BF161" i="4"/>
  <c r="T161" i="4"/>
  <c r="R161" i="4"/>
  <c r="P161" i="4"/>
  <c r="BK161" i="4"/>
  <c r="BK157" i="4" s="1"/>
  <c r="J157" i="4" s="1"/>
  <c r="J59" i="4" s="1"/>
  <c r="J161" i="4"/>
  <c r="BE161" i="4" s="1"/>
  <c r="BI160" i="4"/>
  <c r="BH160" i="4"/>
  <c r="BG160" i="4"/>
  <c r="BF160" i="4"/>
  <c r="T160" i="4"/>
  <c r="R160" i="4"/>
  <c r="R157" i="4" s="1"/>
  <c r="P160" i="4"/>
  <c r="BK160" i="4"/>
  <c r="J160" i="4"/>
  <c r="BE160" i="4"/>
  <c r="BI158" i="4"/>
  <c r="BH158" i="4"/>
  <c r="BG158" i="4"/>
  <c r="BF158" i="4"/>
  <c r="T158" i="4"/>
  <c r="T157" i="4" s="1"/>
  <c r="R158" i="4"/>
  <c r="P158" i="4"/>
  <c r="P157" i="4" s="1"/>
  <c r="BK158" i="4"/>
  <c r="J158" i="4"/>
  <c r="BE158" i="4"/>
  <c r="BI155" i="4"/>
  <c r="BH155" i="4"/>
  <c r="BG155" i="4"/>
  <c r="BF155" i="4"/>
  <c r="T155" i="4"/>
  <c r="R155" i="4"/>
  <c r="P155" i="4"/>
  <c r="BK155" i="4"/>
  <c r="J155" i="4"/>
  <c r="BE155" i="4" s="1"/>
  <c r="BI154" i="4"/>
  <c r="BH154" i="4"/>
  <c r="BG154" i="4"/>
  <c r="BF154" i="4"/>
  <c r="T154" i="4"/>
  <c r="R154" i="4"/>
  <c r="P154" i="4"/>
  <c r="BK154" i="4"/>
  <c r="J154" i="4"/>
  <c r="BE154" i="4"/>
  <c r="BI152" i="4"/>
  <c r="BH152" i="4"/>
  <c r="BG152" i="4"/>
  <c r="BF152" i="4"/>
  <c r="T152" i="4"/>
  <c r="R152" i="4"/>
  <c r="P152" i="4"/>
  <c r="BK152" i="4"/>
  <c r="J152" i="4"/>
  <c r="BE152" i="4" s="1"/>
  <c r="BI148" i="4"/>
  <c r="BH148" i="4"/>
  <c r="BG148" i="4"/>
  <c r="BF148" i="4"/>
  <c r="T148" i="4"/>
  <c r="R148" i="4"/>
  <c r="P148" i="4"/>
  <c r="BK148" i="4"/>
  <c r="J148" i="4"/>
  <c r="BE148" i="4"/>
  <c r="BI146" i="4"/>
  <c r="BH146" i="4"/>
  <c r="BG146" i="4"/>
  <c r="BF146" i="4"/>
  <c r="T146" i="4"/>
  <c r="R146" i="4"/>
  <c r="P146" i="4"/>
  <c r="BK146" i="4"/>
  <c r="J146" i="4"/>
  <c r="BE146" i="4" s="1"/>
  <c r="BI144" i="4"/>
  <c r="BH144" i="4"/>
  <c r="BG144" i="4"/>
  <c r="BF144" i="4"/>
  <c r="T144" i="4"/>
  <c r="R144" i="4"/>
  <c r="P144" i="4"/>
  <c r="BK144" i="4"/>
  <c r="J144" i="4"/>
  <c r="BE144" i="4"/>
  <c r="BI140" i="4"/>
  <c r="BH140" i="4"/>
  <c r="BG140" i="4"/>
  <c r="BF140" i="4"/>
  <c r="T140" i="4"/>
  <c r="R140" i="4"/>
  <c r="P140" i="4"/>
  <c r="BK140" i="4"/>
  <c r="J140" i="4"/>
  <c r="BE140" i="4"/>
  <c r="BI138" i="4"/>
  <c r="BH138" i="4"/>
  <c r="BG138" i="4"/>
  <c r="BF138" i="4"/>
  <c r="T138" i="4"/>
  <c r="R138" i="4"/>
  <c r="P138" i="4"/>
  <c r="BK138" i="4"/>
  <c r="J138" i="4"/>
  <c r="BE138" i="4"/>
  <c r="BI134" i="4"/>
  <c r="BH134" i="4"/>
  <c r="BG134" i="4"/>
  <c r="BF134" i="4"/>
  <c r="T134" i="4"/>
  <c r="R134" i="4"/>
  <c r="P134" i="4"/>
  <c r="BK134" i="4"/>
  <c r="J134" i="4"/>
  <c r="BE134" i="4"/>
  <c r="BI132" i="4"/>
  <c r="BH132" i="4"/>
  <c r="BG132" i="4"/>
  <c r="BF132" i="4"/>
  <c r="T132" i="4"/>
  <c r="R132" i="4"/>
  <c r="P132" i="4"/>
  <c r="BK132" i="4"/>
  <c r="J132" i="4"/>
  <c r="BE132" i="4"/>
  <c r="BI130" i="4"/>
  <c r="BH130" i="4"/>
  <c r="BG130" i="4"/>
  <c r="BF130" i="4"/>
  <c r="T130" i="4"/>
  <c r="R130" i="4"/>
  <c r="P130" i="4"/>
  <c r="BK130" i="4"/>
  <c r="J130" i="4"/>
  <c r="BE130" i="4"/>
  <c r="BI129" i="4"/>
  <c r="BH129" i="4"/>
  <c r="BG129" i="4"/>
  <c r="BF129" i="4"/>
  <c r="T129" i="4"/>
  <c r="R129" i="4"/>
  <c r="P129" i="4"/>
  <c r="BK129" i="4"/>
  <c r="J129" i="4"/>
  <c r="BE129" i="4"/>
  <c r="BI127" i="4"/>
  <c r="BH127" i="4"/>
  <c r="BG127" i="4"/>
  <c r="BF127" i="4"/>
  <c r="T127" i="4"/>
  <c r="R127" i="4"/>
  <c r="P127" i="4"/>
  <c r="BK127" i="4"/>
  <c r="J127" i="4"/>
  <c r="BE127" i="4"/>
  <c r="BI125" i="4"/>
  <c r="BH125" i="4"/>
  <c r="BG125" i="4"/>
  <c r="BF125" i="4"/>
  <c r="T125" i="4"/>
  <c r="R125" i="4"/>
  <c r="P125" i="4"/>
  <c r="BK125" i="4"/>
  <c r="J125" i="4"/>
  <c r="BE125" i="4"/>
  <c r="BI124" i="4"/>
  <c r="BH124" i="4"/>
  <c r="BG124" i="4"/>
  <c r="BF124" i="4"/>
  <c r="T124" i="4"/>
  <c r="R124" i="4"/>
  <c r="P124" i="4"/>
  <c r="BK124" i="4"/>
  <c r="J124" i="4"/>
  <c r="BE124" i="4"/>
  <c r="BI123" i="4"/>
  <c r="BH123" i="4"/>
  <c r="BG123" i="4"/>
  <c r="BF123" i="4"/>
  <c r="T123" i="4"/>
  <c r="R123" i="4"/>
  <c r="P123" i="4"/>
  <c r="BK123" i="4"/>
  <c r="J123" i="4"/>
  <c r="BE123" i="4"/>
  <c r="BI122" i="4"/>
  <c r="BH122" i="4"/>
  <c r="BG122" i="4"/>
  <c r="BF122" i="4"/>
  <c r="T122" i="4"/>
  <c r="R122" i="4"/>
  <c r="P122" i="4"/>
  <c r="BK122" i="4"/>
  <c r="J122" i="4"/>
  <c r="BE122" i="4"/>
  <c r="BI120" i="4"/>
  <c r="BH120" i="4"/>
  <c r="BG120" i="4"/>
  <c r="BF120" i="4"/>
  <c r="T120" i="4"/>
  <c r="R120" i="4"/>
  <c r="P120" i="4"/>
  <c r="BK120" i="4"/>
  <c r="J120" i="4"/>
  <c r="BE120" i="4"/>
  <c r="BI119" i="4"/>
  <c r="BH119" i="4"/>
  <c r="BG119" i="4"/>
  <c r="BF119" i="4"/>
  <c r="T119" i="4"/>
  <c r="R119" i="4"/>
  <c r="P119" i="4"/>
  <c r="BK119" i="4"/>
  <c r="J119" i="4"/>
  <c r="BE119" i="4"/>
  <c r="BI118" i="4"/>
  <c r="BH118" i="4"/>
  <c r="BG118" i="4"/>
  <c r="BF118" i="4"/>
  <c r="T118" i="4"/>
  <c r="R118" i="4"/>
  <c r="P118" i="4"/>
  <c r="BK118" i="4"/>
  <c r="J118" i="4"/>
  <c r="BE118" i="4"/>
  <c r="BI117" i="4"/>
  <c r="BH117" i="4"/>
  <c r="BG117" i="4"/>
  <c r="BF117" i="4"/>
  <c r="T117" i="4"/>
  <c r="R117" i="4"/>
  <c r="P117" i="4"/>
  <c r="BK117" i="4"/>
  <c r="J117" i="4"/>
  <c r="BE117" i="4"/>
  <c r="BI116" i="4"/>
  <c r="BH116" i="4"/>
  <c r="BG116" i="4"/>
  <c r="BF116" i="4"/>
  <c r="T116" i="4"/>
  <c r="R116" i="4"/>
  <c r="P116" i="4"/>
  <c r="BK116" i="4"/>
  <c r="J116" i="4"/>
  <c r="BE116" i="4"/>
  <c r="BI115" i="4"/>
  <c r="BH115" i="4"/>
  <c r="BG115" i="4"/>
  <c r="BF115" i="4"/>
  <c r="T115" i="4"/>
  <c r="R115" i="4"/>
  <c r="P115" i="4"/>
  <c r="BK115" i="4"/>
  <c r="J115" i="4"/>
  <c r="BE115" i="4"/>
  <c r="BI114" i="4"/>
  <c r="BH114" i="4"/>
  <c r="BG114" i="4"/>
  <c r="BF114" i="4"/>
  <c r="T114" i="4"/>
  <c r="R114" i="4"/>
  <c r="P114" i="4"/>
  <c r="BK114" i="4"/>
  <c r="J114" i="4"/>
  <c r="BE114" i="4"/>
  <c r="BI112" i="4"/>
  <c r="BH112" i="4"/>
  <c r="BG112" i="4"/>
  <c r="BF112" i="4"/>
  <c r="T112" i="4"/>
  <c r="R112" i="4"/>
  <c r="P112" i="4"/>
  <c r="BK112" i="4"/>
  <c r="J112" i="4"/>
  <c r="BE112" i="4"/>
  <c r="BI111" i="4"/>
  <c r="BH111" i="4"/>
  <c r="BG111" i="4"/>
  <c r="BF111" i="4"/>
  <c r="T111" i="4"/>
  <c r="R111" i="4"/>
  <c r="P111" i="4"/>
  <c r="BK111" i="4"/>
  <c r="J111" i="4"/>
  <c r="BE111" i="4"/>
  <c r="BI109" i="4"/>
  <c r="BH109" i="4"/>
  <c r="BG109" i="4"/>
  <c r="BF109" i="4"/>
  <c r="T109" i="4"/>
  <c r="R109" i="4"/>
  <c r="P109" i="4"/>
  <c r="BK109" i="4"/>
  <c r="J109" i="4"/>
  <c r="BE109" i="4"/>
  <c r="BI108" i="4"/>
  <c r="BH108" i="4"/>
  <c r="BG108" i="4"/>
  <c r="BF108" i="4"/>
  <c r="T108" i="4"/>
  <c r="R108" i="4"/>
  <c r="P108" i="4"/>
  <c r="BK108" i="4"/>
  <c r="J108" i="4"/>
  <c r="BE108" i="4"/>
  <c r="BI107" i="4"/>
  <c r="BH107" i="4"/>
  <c r="BG107" i="4"/>
  <c r="BF107" i="4"/>
  <c r="T107" i="4"/>
  <c r="R107" i="4"/>
  <c r="P107" i="4"/>
  <c r="BK107" i="4"/>
  <c r="J107" i="4"/>
  <c r="BE107" i="4"/>
  <c r="BI105" i="4"/>
  <c r="BH105" i="4"/>
  <c r="BG105" i="4"/>
  <c r="BF105" i="4"/>
  <c r="T105" i="4"/>
  <c r="R105" i="4"/>
  <c r="P105" i="4"/>
  <c r="BK105" i="4"/>
  <c r="J105" i="4"/>
  <c r="BE105" i="4"/>
  <c r="BI103" i="4"/>
  <c r="BH103" i="4"/>
  <c r="BG103" i="4"/>
  <c r="BF103" i="4"/>
  <c r="T103" i="4"/>
  <c r="R103" i="4"/>
  <c r="P103" i="4"/>
  <c r="BK103" i="4"/>
  <c r="J103" i="4"/>
  <c r="BE103" i="4"/>
  <c r="BI101" i="4"/>
  <c r="BH101" i="4"/>
  <c r="BG101" i="4"/>
  <c r="BF101" i="4"/>
  <c r="T101" i="4"/>
  <c r="R101" i="4"/>
  <c r="P101" i="4"/>
  <c r="BK101" i="4"/>
  <c r="J101" i="4"/>
  <c r="BE101" i="4"/>
  <c r="BI99" i="4"/>
  <c r="BH99" i="4"/>
  <c r="BG99" i="4"/>
  <c r="BF99" i="4"/>
  <c r="T99" i="4"/>
  <c r="R99" i="4"/>
  <c r="P99" i="4"/>
  <c r="BK99" i="4"/>
  <c r="J99" i="4"/>
  <c r="BE99" i="4"/>
  <c r="BI97" i="4"/>
  <c r="BH97" i="4"/>
  <c r="BG97" i="4"/>
  <c r="BF97" i="4"/>
  <c r="T97" i="4"/>
  <c r="R97" i="4"/>
  <c r="P97" i="4"/>
  <c r="BK97" i="4"/>
  <c r="J97" i="4"/>
  <c r="BE97" i="4"/>
  <c r="BI95" i="4"/>
  <c r="BH95" i="4"/>
  <c r="BG95" i="4"/>
  <c r="BF95" i="4"/>
  <c r="T95" i="4"/>
  <c r="R95" i="4"/>
  <c r="P95" i="4"/>
  <c r="BK95" i="4"/>
  <c r="J95" i="4"/>
  <c r="BE95" i="4"/>
  <c r="BI93" i="4"/>
  <c r="BH93" i="4"/>
  <c r="BG93" i="4"/>
  <c r="BF93" i="4"/>
  <c r="T93" i="4"/>
  <c r="R93" i="4"/>
  <c r="R88" i="4" s="1"/>
  <c r="P93" i="4"/>
  <c r="BK93" i="4"/>
  <c r="J93" i="4"/>
  <c r="BE93" i="4"/>
  <c r="F30" i="4" s="1"/>
  <c r="AZ54" i="1" s="1"/>
  <c r="BI91" i="4"/>
  <c r="BH91" i="4"/>
  <c r="BG91" i="4"/>
  <c r="BF91" i="4"/>
  <c r="T91" i="4"/>
  <c r="R91" i="4"/>
  <c r="P91" i="4"/>
  <c r="BK91" i="4"/>
  <c r="J91" i="4"/>
  <c r="BE91" i="4"/>
  <c r="BI89" i="4"/>
  <c r="F34" i="4"/>
  <c r="BD54" i="1" s="1"/>
  <c r="BH89" i="4"/>
  <c r="BG89" i="4"/>
  <c r="BF89" i="4"/>
  <c r="T89" i="4"/>
  <c r="T88" i="4"/>
  <c r="T87" i="4" s="1"/>
  <c r="T86" i="4"/>
  <c r="R89" i="4"/>
  <c r="P89" i="4"/>
  <c r="P88" i="4"/>
  <c r="P87" i="4" s="1"/>
  <c r="P86" i="4" s="1"/>
  <c r="AU54" i="1" s="1"/>
  <c r="BK89" i="4"/>
  <c r="J89" i="4"/>
  <c r="BE89" i="4" s="1"/>
  <c r="F80" i="4"/>
  <c r="E78" i="4"/>
  <c r="F49" i="4"/>
  <c r="E47" i="4"/>
  <c r="J21" i="4"/>
  <c r="E21" i="4"/>
  <c r="J82" i="4" s="1"/>
  <c r="J51" i="4"/>
  <c r="J20" i="4"/>
  <c r="J18" i="4"/>
  <c r="E18" i="4"/>
  <c r="F52" i="4" s="1"/>
  <c r="F83" i="4"/>
  <c r="J17" i="4"/>
  <c r="J15" i="4"/>
  <c r="E15" i="4"/>
  <c r="J14" i="4"/>
  <c r="J12" i="4"/>
  <c r="E7" i="4"/>
  <c r="E45" i="4" s="1"/>
  <c r="E76" i="4"/>
  <c r="AY53" i="1"/>
  <c r="AX53" i="1"/>
  <c r="BI285" i="3"/>
  <c r="BH285" i="3"/>
  <c r="BG285" i="3"/>
  <c r="BF285" i="3"/>
  <c r="T285" i="3"/>
  <c r="R285" i="3"/>
  <c r="P285" i="3"/>
  <c r="BK285" i="3"/>
  <c r="J285" i="3"/>
  <c r="BE285" i="3" s="1"/>
  <c r="BI282" i="3"/>
  <c r="BH282" i="3"/>
  <c r="BG282" i="3"/>
  <c r="BF282" i="3"/>
  <c r="T282" i="3"/>
  <c r="R282" i="3"/>
  <c r="P282" i="3"/>
  <c r="BK282" i="3"/>
  <c r="J282" i="3"/>
  <c r="BE282" i="3" s="1"/>
  <c r="BI280" i="3"/>
  <c r="BH280" i="3"/>
  <c r="BG280" i="3"/>
  <c r="BF280" i="3"/>
  <c r="T280" i="3"/>
  <c r="R280" i="3"/>
  <c r="R279" i="3"/>
  <c r="R278" i="3" s="1"/>
  <c r="P280" i="3"/>
  <c r="BK280" i="3"/>
  <c r="BK279" i="3"/>
  <c r="J279" i="3" s="1"/>
  <c r="J66" i="3" s="1"/>
  <c r="BK278" i="3"/>
  <c r="J278" i="3" s="1"/>
  <c r="J65" i="3" s="1"/>
  <c r="J280" i="3"/>
  <c r="BE280" i="3" s="1"/>
  <c r="BI276" i="3"/>
  <c r="BH276" i="3"/>
  <c r="BG276" i="3"/>
  <c r="BF276" i="3"/>
  <c r="T276" i="3"/>
  <c r="T275" i="3" s="1"/>
  <c r="R276" i="3"/>
  <c r="R275" i="3" s="1"/>
  <c r="P276" i="3"/>
  <c r="P275" i="3" s="1"/>
  <c r="BK276" i="3"/>
  <c r="BK275" i="3" s="1"/>
  <c r="J275" i="3" s="1"/>
  <c r="J64" i="3" s="1"/>
  <c r="J276" i="3"/>
  <c r="BE276" i="3"/>
  <c r="BI274" i="3"/>
  <c r="BH274" i="3"/>
  <c r="BG274" i="3"/>
  <c r="BF274" i="3"/>
  <c r="T274" i="3"/>
  <c r="R274" i="3"/>
  <c r="P274" i="3"/>
  <c r="BK274" i="3"/>
  <c r="J274" i="3"/>
  <c r="BE274" i="3" s="1"/>
  <c r="BI272" i="3"/>
  <c r="BH272" i="3"/>
  <c r="BG272" i="3"/>
  <c r="BF272" i="3"/>
  <c r="T272" i="3"/>
  <c r="R272" i="3"/>
  <c r="P272" i="3"/>
  <c r="BK272" i="3"/>
  <c r="J272" i="3"/>
  <c r="BE272" i="3" s="1"/>
  <c r="BI270" i="3"/>
  <c r="BH270" i="3"/>
  <c r="BG270" i="3"/>
  <c r="BF270" i="3"/>
  <c r="T270" i="3"/>
  <c r="R270" i="3"/>
  <c r="P270" i="3"/>
  <c r="BK270" i="3"/>
  <c r="J270" i="3"/>
  <c r="BE270" i="3" s="1"/>
  <c r="BI268" i="3"/>
  <c r="BH268" i="3"/>
  <c r="BG268" i="3"/>
  <c r="BF268" i="3"/>
  <c r="T268" i="3"/>
  <c r="R268" i="3"/>
  <c r="P268" i="3"/>
  <c r="BK268" i="3"/>
  <c r="J268" i="3"/>
  <c r="BE268" i="3" s="1"/>
  <c r="BI266" i="3"/>
  <c r="BH266" i="3"/>
  <c r="BG266" i="3"/>
  <c r="BF266" i="3"/>
  <c r="T266" i="3"/>
  <c r="R266" i="3"/>
  <c r="P266" i="3"/>
  <c r="BK266" i="3"/>
  <c r="J266" i="3"/>
  <c r="BE266" i="3" s="1"/>
  <c r="BI264" i="3"/>
  <c r="BH264" i="3"/>
  <c r="BG264" i="3"/>
  <c r="BF264" i="3"/>
  <c r="T264" i="3"/>
  <c r="R264" i="3"/>
  <c r="P264" i="3"/>
  <c r="BK264" i="3"/>
  <c r="J264" i="3"/>
  <c r="BE264" i="3" s="1"/>
  <c r="BI262" i="3"/>
  <c r="BH262" i="3"/>
  <c r="BG262" i="3"/>
  <c r="BF262" i="3"/>
  <c r="T262" i="3"/>
  <c r="R262" i="3"/>
  <c r="P262" i="3"/>
  <c r="BK262" i="3"/>
  <c r="J262" i="3"/>
  <c r="BE262" i="3" s="1"/>
  <c r="BI260" i="3"/>
  <c r="BH260" i="3"/>
  <c r="BG260" i="3"/>
  <c r="BF260" i="3"/>
  <c r="T260" i="3"/>
  <c r="R260" i="3"/>
  <c r="P260" i="3"/>
  <c r="BK260" i="3"/>
  <c r="J260" i="3"/>
  <c r="BE260" i="3" s="1"/>
  <c r="BI258" i="3"/>
  <c r="BH258" i="3"/>
  <c r="BG258" i="3"/>
  <c r="BF258" i="3"/>
  <c r="T258" i="3"/>
  <c r="R258" i="3"/>
  <c r="P258" i="3"/>
  <c r="BK258" i="3"/>
  <c r="J258" i="3"/>
  <c r="BE258" i="3" s="1"/>
  <c r="BI256" i="3"/>
  <c r="BH256" i="3"/>
  <c r="BG256" i="3"/>
  <c r="BF256" i="3"/>
  <c r="T256" i="3"/>
  <c r="T255" i="3" s="1"/>
  <c r="R256" i="3"/>
  <c r="R255" i="3" s="1"/>
  <c r="P256" i="3"/>
  <c r="BK256" i="3"/>
  <c r="BK255" i="3" s="1"/>
  <c r="J255" i="3" s="1"/>
  <c r="J63" i="3" s="1"/>
  <c r="J256" i="3"/>
  <c r="BE256" i="3"/>
  <c r="BI253" i="3"/>
  <c r="BH253" i="3"/>
  <c r="BG253" i="3"/>
  <c r="BF253" i="3"/>
  <c r="T253" i="3"/>
  <c r="R253" i="3"/>
  <c r="P253" i="3"/>
  <c r="BK253" i="3"/>
  <c r="J253" i="3"/>
  <c r="BE253" i="3" s="1"/>
  <c r="BI251" i="3"/>
  <c r="BH251" i="3"/>
  <c r="BG251" i="3"/>
  <c r="BF251" i="3"/>
  <c r="T251" i="3"/>
  <c r="R251" i="3"/>
  <c r="P251" i="3"/>
  <c r="BK251" i="3"/>
  <c r="J251" i="3"/>
  <c r="BE251" i="3" s="1"/>
  <c r="BI249" i="3"/>
  <c r="BH249" i="3"/>
  <c r="BG249" i="3"/>
  <c r="BF249" i="3"/>
  <c r="T249" i="3"/>
  <c r="R249" i="3"/>
  <c r="P249" i="3"/>
  <c r="BK249" i="3"/>
  <c r="J249" i="3"/>
  <c r="BE249" i="3" s="1"/>
  <c r="BI247" i="3"/>
  <c r="BH247" i="3"/>
  <c r="BG247" i="3"/>
  <c r="BF247" i="3"/>
  <c r="T247" i="3"/>
  <c r="R247" i="3"/>
  <c r="P247" i="3"/>
  <c r="BK247" i="3"/>
  <c r="J247" i="3"/>
  <c r="BE247" i="3" s="1"/>
  <c r="BI245" i="3"/>
  <c r="BH245" i="3"/>
  <c r="BG245" i="3"/>
  <c r="BF245" i="3"/>
  <c r="T245" i="3"/>
  <c r="R245" i="3"/>
  <c r="P245" i="3"/>
  <c r="BK245" i="3"/>
  <c r="J245" i="3"/>
  <c r="BE245" i="3" s="1"/>
  <c r="BI243" i="3"/>
  <c r="BH243" i="3"/>
  <c r="BG243" i="3"/>
  <c r="BF243" i="3"/>
  <c r="T243" i="3"/>
  <c r="R243" i="3"/>
  <c r="P243" i="3"/>
  <c r="BK243" i="3"/>
  <c r="J243" i="3"/>
  <c r="BE243" i="3" s="1"/>
  <c r="BI241" i="3"/>
  <c r="BH241" i="3"/>
  <c r="BG241" i="3"/>
  <c r="BF241" i="3"/>
  <c r="T241" i="3"/>
  <c r="R241" i="3"/>
  <c r="P241" i="3"/>
  <c r="BK241" i="3"/>
  <c r="J241" i="3"/>
  <c r="BE241" i="3" s="1"/>
  <c r="BI240" i="3"/>
  <c r="BH240" i="3"/>
  <c r="BG240" i="3"/>
  <c r="BF240" i="3"/>
  <c r="T240" i="3"/>
  <c r="R240" i="3"/>
  <c r="P240" i="3"/>
  <c r="BK240" i="3"/>
  <c r="J240" i="3"/>
  <c r="BE240" i="3" s="1"/>
  <c r="BI237" i="3"/>
  <c r="BH237" i="3"/>
  <c r="BG237" i="3"/>
  <c r="BF237" i="3"/>
  <c r="T237" i="3"/>
  <c r="R237" i="3"/>
  <c r="P237" i="3"/>
  <c r="BK237" i="3"/>
  <c r="J237" i="3"/>
  <c r="BE237" i="3" s="1"/>
  <c r="BI234" i="3"/>
  <c r="BH234" i="3"/>
  <c r="BG234" i="3"/>
  <c r="BF234" i="3"/>
  <c r="T234" i="3"/>
  <c r="R234" i="3"/>
  <c r="P234" i="3"/>
  <c r="BK234" i="3"/>
  <c r="J234" i="3"/>
  <c r="BE234" i="3" s="1"/>
  <c r="BI231" i="3"/>
  <c r="BH231" i="3"/>
  <c r="BG231" i="3"/>
  <c r="BF231" i="3"/>
  <c r="T231" i="3"/>
  <c r="R231" i="3"/>
  <c r="P231" i="3"/>
  <c r="BK231" i="3"/>
  <c r="J231" i="3"/>
  <c r="BE231" i="3" s="1"/>
  <c r="BI228" i="3"/>
  <c r="BH228" i="3"/>
  <c r="BG228" i="3"/>
  <c r="BF228" i="3"/>
  <c r="T228" i="3"/>
  <c r="R228" i="3"/>
  <c r="P228" i="3"/>
  <c r="BK228" i="3"/>
  <c r="J228" i="3"/>
  <c r="BE228" i="3" s="1"/>
  <c r="BI227" i="3"/>
  <c r="BH227" i="3"/>
  <c r="BG227" i="3"/>
  <c r="BF227" i="3"/>
  <c r="T227" i="3"/>
  <c r="R227" i="3"/>
  <c r="P227" i="3"/>
  <c r="BK227" i="3"/>
  <c r="J227" i="3"/>
  <c r="BE227" i="3" s="1"/>
  <c r="BI226" i="3"/>
  <c r="BH226" i="3"/>
  <c r="BG226" i="3"/>
  <c r="BF226" i="3"/>
  <c r="T226" i="3"/>
  <c r="R226" i="3"/>
  <c r="P226" i="3"/>
  <c r="BK226" i="3"/>
  <c r="J226" i="3"/>
  <c r="BE226" i="3" s="1"/>
  <c r="BI222" i="3"/>
  <c r="BH222" i="3"/>
  <c r="BG222" i="3"/>
  <c r="BF222" i="3"/>
  <c r="T222" i="3"/>
  <c r="R222" i="3"/>
  <c r="P222" i="3"/>
  <c r="BK222" i="3"/>
  <c r="J222" i="3"/>
  <c r="BE222" i="3" s="1"/>
  <c r="BI220" i="3"/>
  <c r="BH220" i="3"/>
  <c r="BG220" i="3"/>
  <c r="BF220" i="3"/>
  <c r="T220" i="3"/>
  <c r="R220" i="3"/>
  <c r="P220" i="3"/>
  <c r="BK220" i="3"/>
  <c r="J220" i="3"/>
  <c r="BE220" i="3" s="1"/>
  <c r="BI218" i="3"/>
  <c r="BH218" i="3"/>
  <c r="BG218" i="3"/>
  <c r="BF218" i="3"/>
  <c r="T218" i="3"/>
  <c r="R218" i="3"/>
  <c r="P218" i="3"/>
  <c r="BK218" i="3"/>
  <c r="J218" i="3"/>
  <c r="BE218" i="3" s="1"/>
  <c r="BI216" i="3"/>
  <c r="BH216" i="3"/>
  <c r="BG216" i="3"/>
  <c r="BF216" i="3"/>
  <c r="T216" i="3"/>
  <c r="R216" i="3"/>
  <c r="P216" i="3"/>
  <c r="BK216" i="3"/>
  <c r="J216" i="3"/>
  <c r="BE216" i="3" s="1"/>
  <c r="BI215" i="3"/>
  <c r="BH215" i="3"/>
  <c r="BG215" i="3"/>
  <c r="BF215" i="3"/>
  <c r="T215" i="3"/>
  <c r="R215" i="3"/>
  <c r="P215" i="3"/>
  <c r="BK215" i="3"/>
  <c r="J215" i="3"/>
  <c r="BE215" i="3" s="1"/>
  <c r="BI213" i="3"/>
  <c r="BH213" i="3"/>
  <c r="BG213" i="3"/>
  <c r="BF213" i="3"/>
  <c r="T213" i="3"/>
  <c r="R213" i="3"/>
  <c r="P213" i="3"/>
  <c r="BK213" i="3"/>
  <c r="J213" i="3"/>
  <c r="BE213" i="3" s="1"/>
  <c r="BI212" i="3"/>
  <c r="BH212" i="3"/>
  <c r="BG212" i="3"/>
  <c r="BF212" i="3"/>
  <c r="T212" i="3"/>
  <c r="R212" i="3"/>
  <c r="P212" i="3"/>
  <c r="BK212" i="3"/>
  <c r="J212" i="3"/>
  <c r="BE212" i="3" s="1"/>
  <c r="BI210" i="3"/>
  <c r="BH210" i="3"/>
  <c r="BG210" i="3"/>
  <c r="BF210" i="3"/>
  <c r="T210" i="3"/>
  <c r="R210" i="3"/>
  <c r="P210" i="3"/>
  <c r="BK210" i="3"/>
  <c r="J210" i="3"/>
  <c r="BE210" i="3" s="1"/>
  <c r="BI209" i="3"/>
  <c r="BH209" i="3"/>
  <c r="BG209" i="3"/>
  <c r="BF209" i="3"/>
  <c r="T209" i="3"/>
  <c r="R209" i="3"/>
  <c r="P209" i="3"/>
  <c r="BK209" i="3"/>
  <c r="J209" i="3"/>
  <c r="BE209" i="3" s="1"/>
  <c r="BI208" i="3"/>
  <c r="BH208" i="3"/>
  <c r="BG208" i="3"/>
  <c r="BF208" i="3"/>
  <c r="T208" i="3"/>
  <c r="R208" i="3"/>
  <c r="R207" i="3" s="1"/>
  <c r="P208" i="3"/>
  <c r="P207" i="3" s="1"/>
  <c r="BK208" i="3"/>
  <c r="BK207" i="3" s="1"/>
  <c r="J207" i="3" s="1"/>
  <c r="J62" i="3" s="1"/>
  <c r="J208" i="3"/>
  <c r="BE208" i="3"/>
  <c r="BI205" i="3"/>
  <c r="BH205" i="3"/>
  <c r="BG205" i="3"/>
  <c r="BF205" i="3"/>
  <c r="T205" i="3"/>
  <c r="T204" i="3" s="1"/>
  <c r="R205" i="3"/>
  <c r="R204" i="3" s="1"/>
  <c r="P205" i="3"/>
  <c r="P204" i="3" s="1"/>
  <c r="BK205" i="3"/>
  <c r="BK204" i="3" s="1"/>
  <c r="J204" i="3" s="1"/>
  <c r="J61" i="3" s="1"/>
  <c r="J205" i="3"/>
  <c r="BE205" i="3"/>
  <c r="BI203" i="3"/>
  <c r="BH203" i="3"/>
  <c r="BG203" i="3"/>
  <c r="BF203" i="3"/>
  <c r="T203" i="3"/>
  <c r="R203" i="3"/>
  <c r="P203" i="3"/>
  <c r="BK203" i="3"/>
  <c r="J203" i="3"/>
  <c r="BE203" i="3" s="1"/>
  <c r="BI202" i="3"/>
  <c r="BH202" i="3"/>
  <c r="BG202" i="3"/>
  <c r="BF202" i="3"/>
  <c r="T202" i="3"/>
  <c r="R202" i="3"/>
  <c r="P202" i="3"/>
  <c r="BK202" i="3"/>
  <c r="J202" i="3"/>
  <c r="BE202" i="3" s="1"/>
  <c r="BI201" i="3"/>
  <c r="BH201" i="3"/>
  <c r="BG201" i="3"/>
  <c r="BF201" i="3"/>
  <c r="T201" i="3"/>
  <c r="R201" i="3"/>
  <c r="P201" i="3"/>
  <c r="BK201" i="3"/>
  <c r="J201" i="3"/>
  <c r="BE201" i="3" s="1"/>
  <c r="BI199" i="3"/>
  <c r="BH199" i="3"/>
  <c r="BG199" i="3"/>
  <c r="BF199" i="3"/>
  <c r="T199" i="3"/>
  <c r="R199" i="3"/>
  <c r="P199" i="3"/>
  <c r="BK199" i="3"/>
  <c r="J199" i="3"/>
  <c r="BE199" i="3" s="1"/>
  <c r="BI196" i="3"/>
  <c r="BH196" i="3"/>
  <c r="BG196" i="3"/>
  <c r="BF196" i="3"/>
  <c r="T196" i="3"/>
  <c r="R196" i="3"/>
  <c r="P196" i="3"/>
  <c r="BK196" i="3"/>
  <c r="J196" i="3"/>
  <c r="BE196" i="3" s="1"/>
  <c r="BI193" i="3"/>
  <c r="BH193" i="3"/>
  <c r="BG193" i="3"/>
  <c r="BF193" i="3"/>
  <c r="T193" i="3"/>
  <c r="R193" i="3"/>
  <c r="P193" i="3"/>
  <c r="BK193" i="3"/>
  <c r="J193" i="3"/>
  <c r="BE193" i="3" s="1"/>
  <c r="BI190" i="3"/>
  <c r="BH190" i="3"/>
  <c r="BG190" i="3"/>
  <c r="BF190" i="3"/>
  <c r="T190" i="3"/>
  <c r="R190" i="3"/>
  <c r="P190" i="3"/>
  <c r="BK190" i="3"/>
  <c r="J190" i="3"/>
  <c r="BE190" i="3" s="1"/>
  <c r="BI189" i="3"/>
  <c r="BH189" i="3"/>
  <c r="BG189" i="3"/>
  <c r="BF189" i="3"/>
  <c r="T189" i="3"/>
  <c r="R189" i="3"/>
  <c r="P189" i="3"/>
  <c r="BK189" i="3"/>
  <c r="J189" i="3"/>
  <c r="BE189" i="3" s="1"/>
  <c r="BI185" i="3"/>
  <c r="BH185" i="3"/>
  <c r="BG185" i="3"/>
  <c r="BF185" i="3"/>
  <c r="T185" i="3"/>
  <c r="R185" i="3"/>
  <c r="P185" i="3"/>
  <c r="BK185" i="3"/>
  <c r="J185" i="3"/>
  <c r="BE185" i="3" s="1"/>
  <c r="BI182" i="3"/>
  <c r="BH182" i="3"/>
  <c r="BG182" i="3"/>
  <c r="BF182" i="3"/>
  <c r="T182" i="3"/>
  <c r="R182" i="3"/>
  <c r="P182" i="3"/>
  <c r="BK182" i="3"/>
  <c r="J182" i="3"/>
  <c r="BE182" i="3" s="1"/>
  <c r="BI178" i="3"/>
  <c r="BH178" i="3"/>
  <c r="BG178" i="3"/>
  <c r="BF178" i="3"/>
  <c r="T178" i="3"/>
  <c r="R178" i="3"/>
  <c r="P178" i="3"/>
  <c r="BK178" i="3"/>
  <c r="J178" i="3"/>
  <c r="BE178" i="3" s="1"/>
  <c r="BI176" i="3"/>
  <c r="BH176" i="3"/>
  <c r="BG176" i="3"/>
  <c r="BF176" i="3"/>
  <c r="T176" i="3"/>
  <c r="R176" i="3"/>
  <c r="P176" i="3"/>
  <c r="BK176" i="3"/>
  <c r="J176" i="3"/>
  <c r="BE176" i="3" s="1"/>
  <c r="BI175" i="3"/>
  <c r="BH175" i="3"/>
  <c r="BG175" i="3"/>
  <c r="BF175" i="3"/>
  <c r="T175" i="3"/>
  <c r="R175" i="3"/>
  <c r="P175" i="3"/>
  <c r="BK175" i="3"/>
  <c r="J175" i="3"/>
  <c r="BE175" i="3"/>
  <c r="BI173" i="3"/>
  <c r="BH173" i="3"/>
  <c r="BG173" i="3"/>
  <c r="BF173" i="3"/>
  <c r="T173" i="3"/>
  <c r="R173" i="3"/>
  <c r="P173" i="3"/>
  <c r="BK173" i="3"/>
  <c r="J173" i="3"/>
  <c r="BE173" i="3" s="1"/>
  <c r="BI170" i="3"/>
  <c r="BH170" i="3"/>
  <c r="BG170" i="3"/>
  <c r="BF170" i="3"/>
  <c r="T170" i="3"/>
  <c r="R170" i="3"/>
  <c r="P170" i="3"/>
  <c r="BK170" i="3"/>
  <c r="J170" i="3"/>
  <c r="BE170" i="3"/>
  <c r="BI167" i="3"/>
  <c r="BH167" i="3"/>
  <c r="BG167" i="3"/>
  <c r="BF167" i="3"/>
  <c r="T167" i="3"/>
  <c r="R167" i="3"/>
  <c r="P167" i="3"/>
  <c r="BK167" i="3"/>
  <c r="J167" i="3"/>
  <c r="BE167" i="3" s="1"/>
  <c r="BI166" i="3"/>
  <c r="BH166" i="3"/>
  <c r="BG166" i="3"/>
  <c r="BF166" i="3"/>
  <c r="T166" i="3"/>
  <c r="R166" i="3"/>
  <c r="P166" i="3"/>
  <c r="BK166" i="3"/>
  <c r="J166" i="3"/>
  <c r="BE166" i="3"/>
  <c r="BI164" i="3"/>
  <c r="BH164" i="3"/>
  <c r="BG164" i="3"/>
  <c r="BF164" i="3"/>
  <c r="T164" i="3"/>
  <c r="R164" i="3"/>
  <c r="P164" i="3"/>
  <c r="BK164" i="3"/>
  <c r="J164" i="3"/>
  <c r="BE164" i="3" s="1"/>
  <c r="BI162" i="3"/>
  <c r="BH162" i="3"/>
  <c r="BG162" i="3"/>
  <c r="BF162" i="3"/>
  <c r="T162" i="3"/>
  <c r="R162" i="3"/>
  <c r="P162" i="3"/>
  <c r="P155" i="3" s="1"/>
  <c r="BK162" i="3"/>
  <c r="J162" i="3"/>
  <c r="BE162" i="3"/>
  <c r="BI159" i="3"/>
  <c r="BH159" i="3"/>
  <c r="BG159" i="3"/>
  <c r="BF159" i="3"/>
  <c r="T159" i="3"/>
  <c r="T155" i="3" s="1"/>
  <c r="R159" i="3"/>
  <c r="P159" i="3"/>
  <c r="BK159" i="3"/>
  <c r="J159" i="3"/>
  <c r="BE159" i="3" s="1"/>
  <c r="BI156" i="3"/>
  <c r="BH156" i="3"/>
  <c r="BG156" i="3"/>
  <c r="BF156" i="3"/>
  <c r="T156" i="3"/>
  <c r="R156" i="3"/>
  <c r="R155" i="3" s="1"/>
  <c r="P156" i="3"/>
  <c r="BK156" i="3"/>
  <c r="BK155" i="3" s="1"/>
  <c r="J155" i="3" s="1"/>
  <c r="J60" i="3" s="1"/>
  <c r="J156" i="3"/>
  <c r="BE156" i="3"/>
  <c r="BI154" i="3"/>
  <c r="BH154" i="3"/>
  <c r="BG154" i="3"/>
  <c r="BF154" i="3"/>
  <c r="T154" i="3"/>
  <c r="R154" i="3"/>
  <c r="P154" i="3"/>
  <c r="BK154" i="3"/>
  <c r="J154" i="3"/>
  <c r="BE154" i="3"/>
  <c r="BI153" i="3"/>
  <c r="BH153" i="3"/>
  <c r="BG153" i="3"/>
  <c r="BF153" i="3"/>
  <c r="T153" i="3"/>
  <c r="R153" i="3"/>
  <c r="P153" i="3"/>
  <c r="BK153" i="3"/>
  <c r="J153" i="3"/>
  <c r="BE153" i="3" s="1"/>
  <c r="BI150" i="3"/>
  <c r="BH150" i="3"/>
  <c r="BG150" i="3"/>
  <c r="BF150" i="3"/>
  <c r="T150" i="3"/>
  <c r="R150" i="3"/>
  <c r="P150" i="3"/>
  <c r="BK150" i="3"/>
  <c r="J150" i="3"/>
  <c r="BE150" i="3"/>
  <c r="BI148" i="3"/>
  <c r="BH148" i="3"/>
  <c r="BG148" i="3"/>
  <c r="BF148" i="3"/>
  <c r="T148" i="3"/>
  <c r="T147" i="3" s="1"/>
  <c r="R148" i="3"/>
  <c r="R147" i="3"/>
  <c r="P148" i="3"/>
  <c r="BK148" i="3"/>
  <c r="BK147" i="3"/>
  <c r="J147" i="3"/>
  <c r="J59" i="3" s="1"/>
  <c r="J148" i="3"/>
  <c r="BE148" i="3" s="1"/>
  <c r="BI145" i="3"/>
  <c r="BH145" i="3"/>
  <c r="BG145" i="3"/>
  <c r="BF145" i="3"/>
  <c r="T145" i="3"/>
  <c r="R145" i="3"/>
  <c r="P145" i="3"/>
  <c r="BK145" i="3"/>
  <c r="J145" i="3"/>
  <c r="BE145" i="3" s="1"/>
  <c r="BI143" i="3"/>
  <c r="BH143" i="3"/>
  <c r="BG143" i="3"/>
  <c r="BF143" i="3"/>
  <c r="T143" i="3"/>
  <c r="R143" i="3"/>
  <c r="P143" i="3"/>
  <c r="BK143" i="3"/>
  <c r="J143" i="3"/>
  <c r="BE143" i="3"/>
  <c r="BI142" i="3"/>
  <c r="BH142" i="3"/>
  <c r="BG142" i="3"/>
  <c r="BF142" i="3"/>
  <c r="T142" i="3"/>
  <c r="R142" i="3"/>
  <c r="P142" i="3"/>
  <c r="BK142" i="3"/>
  <c r="J142" i="3"/>
  <c r="BE142" i="3" s="1"/>
  <c r="BI140" i="3"/>
  <c r="BH140" i="3"/>
  <c r="BG140" i="3"/>
  <c r="BF140" i="3"/>
  <c r="T140" i="3"/>
  <c r="R140" i="3"/>
  <c r="P140" i="3"/>
  <c r="BK140" i="3"/>
  <c r="J140" i="3"/>
  <c r="BE140" i="3"/>
  <c r="BI138" i="3"/>
  <c r="BH138" i="3"/>
  <c r="BG138" i="3"/>
  <c r="BF138" i="3"/>
  <c r="T138" i="3"/>
  <c r="R138" i="3"/>
  <c r="P138" i="3"/>
  <c r="BK138" i="3"/>
  <c r="J138" i="3"/>
  <c r="BE138" i="3" s="1"/>
  <c r="BI136" i="3"/>
  <c r="BH136" i="3"/>
  <c r="BG136" i="3"/>
  <c r="BF136" i="3"/>
  <c r="T136" i="3"/>
  <c r="R136" i="3"/>
  <c r="P136" i="3"/>
  <c r="BK136" i="3"/>
  <c r="J136" i="3"/>
  <c r="BE136" i="3"/>
  <c r="BI134" i="3"/>
  <c r="BH134" i="3"/>
  <c r="BG134" i="3"/>
  <c r="BF134" i="3"/>
  <c r="T134" i="3"/>
  <c r="R134" i="3"/>
  <c r="P134" i="3"/>
  <c r="BK134" i="3"/>
  <c r="J134" i="3"/>
  <c r="BE134" i="3" s="1"/>
  <c r="BI132" i="3"/>
  <c r="BH132" i="3"/>
  <c r="BG132" i="3"/>
  <c r="BF132" i="3"/>
  <c r="T132" i="3"/>
  <c r="R132" i="3"/>
  <c r="P132" i="3"/>
  <c r="BK132" i="3"/>
  <c r="J132" i="3"/>
  <c r="BE132" i="3"/>
  <c r="BI130" i="3"/>
  <c r="BH130" i="3"/>
  <c r="BG130" i="3"/>
  <c r="BF130" i="3"/>
  <c r="T130" i="3"/>
  <c r="R130" i="3"/>
  <c r="P130" i="3"/>
  <c r="BK130" i="3"/>
  <c r="J130" i="3"/>
  <c r="BE130" i="3" s="1"/>
  <c r="BI128" i="3"/>
  <c r="BH128" i="3"/>
  <c r="BG128" i="3"/>
  <c r="BF128" i="3"/>
  <c r="T128" i="3"/>
  <c r="R128" i="3"/>
  <c r="P128" i="3"/>
  <c r="BK128" i="3"/>
  <c r="J128" i="3"/>
  <c r="BE128" i="3"/>
  <c r="BI127" i="3"/>
  <c r="BH127" i="3"/>
  <c r="BG127" i="3"/>
  <c r="BF127" i="3"/>
  <c r="T127" i="3"/>
  <c r="R127" i="3"/>
  <c r="P127" i="3"/>
  <c r="BK127" i="3"/>
  <c r="J127" i="3"/>
  <c r="BE127" i="3" s="1"/>
  <c r="BI125" i="3"/>
  <c r="BH125" i="3"/>
  <c r="BG125" i="3"/>
  <c r="BF125" i="3"/>
  <c r="T125" i="3"/>
  <c r="R125" i="3"/>
  <c r="P125" i="3"/>
  <c r="BK125" i="3"/>
  <c r="J125" i="3"/>
  <c r="BE125" i="3"/>
  <c r="BI123" i="3"/>
  <c r="BH123" i="3"/>
  <c r="BG123" i="3"/>
  <c r="BF123" i="3"/>
  <c r="T123" i="3"/>
  <c r="R123" i="3"/>
  <c r="P123" i="3"/>
  <c r="BK123" i="3"/>
  <c r="J123" i="3"/>
  <c r="BE123" i="3" s="1"/>
  <c r="BI121" i="3"/>
  <c r="BH121" i="3"/>
  <c r="BG121" i="3"/>
  <c r="BF121" i="3"/>
  <c r="T121" i="3"/>
  <c r="R121" i="3"/>
  <c r="P121" i="3"/>
  <c r="BK121" i="3"/>
  <c r="J121" i="3"/>
  <c r="BE121" i="3"/>
  <c r="BI119" i="3"/>
  <c r="BH119" i="3"/>
  <c r="BG119" i="3"/>
  <c r="BF119" i="3"/>
  <c r="T119" i="3"/>
  <c r="R119" i="3"/>
  <c r="P119" i="3"/>
  <c r="BK119" i="3"/>
  <c r="J119" i="3"/>
  <c r="BE119" i="3" s="1"/>
  <c r="BI117" i="3"/>
  <c r="BH117" i="3"/>
  <c r="BG117" i="3"/>
  <c r="BF117" i="3"/>
  <c r="T117" i="3"/>
  <c r="R117" i="3"/>
  <c r="P117" i="3"/>
  <c r="BK117" i="3"/>
  <c r="J117" i="3"/>
  <c r="BE117" i="3"/>
  <c r="BI115" i="3"/>
  <c r="BH115" i="3"/>
  <c r="BG115" i="3"/>
  <c r="BF115" i="3"/>
  <c r="T115" i="3"/>
  <c r="R115" i="3"/>
  <c r="P115" i="3"/>
  <c r="BK115" i="3"/>
  <c r="J115" i="3"/>
  <c r="BE115" i="3" s="1"/>
  <c r="BI113" i="3"/>
  <c r="BH113" i="3"/>
  <c r="BG113" i="3"/>
  <c r="BF113" i="3"/>
  <c r="T113" i="3"/>
  <c r="R113" i="3"/>
  <c r="P113" i="3"/>
  <c r="BK113" i="3"/>
  <c r="J113" i="3"/>
  <c r="BE113" i="3"/>
  <c r="BI111" i="3"/>
  <c r="BH111" i="3"/>
  <c r="BG111" i="3"/>
  <c r="BF111" i="3"/>
  <c r="T111" i="3"/>
  <c r="R111" i="3"/>
  <c r="P111" i="3"/>
  <c r="BK111" i="3"/>
  <c r="J111" i="3"/>
  <c r="BE111" i="3" s="1"/>
  <c r="BI109" i="3"/>
  <c r="BH109" i="3"/>
  <c r="BG109" i="3"/>
  <c r="BF109" i="3"/>
  <c r="T109" i="3"/>
  <c r="R109" i="3"/>
  <c r="P109" i="3"/>
  <c r="BK109" i="3"/>
  <c r="J109" i="3"/>
  <c r="BE109" i="3"/>
  <c r="BI107" i="3"/>
  <c r="BH107" i="3"/>
  <c r="BG107" i="3"/>
  <c r="BF107" i="3"/>
  <c r="T107" i="3"/>
  <c r="R107" i="3"/>
  <c r="P107" i="3"/>
  <c r="BK107" i="3"/>
  <c r="J107" i="3"/>
  <c r="BE107" i="3" s="1"/>
  <c r="BI105" i="3"/>
  <c r="BH105" i="3"/>
  <c r="BG105" i="3"/>
  <c r="BF105" i="3"/>
  <c r="T105" i="3"/>
  <c r="R105" i="3"/>
  <c r="P105" i="3"/>
  <c r="BK105" i="3"/>
  <c r="J105" i="3"/>
  <c r="BE105" i="3"/>
  <c r="BI103" i="3"/>
  <c r="BH103" i="3"/>
  <c r="BG103" i="3"/>
  <c r="BF103" i="3"/>
  <c r="T103" i="3"/>
  <c r="R103" i="3"/>
  <c r="P103" i="3"/>
  <c r="BK103" i="3"/>
  <c r="J103" i="3"/>
  <c r="BE103" i="3" s="1"/>
  <c r="BI101" i="3"/>
  <c r="BH101" i="3"/>
  <c r="BG101" i="3"/>
  <c r="BF101" i="3"/>
  <c r="T101" i="3"/>
  <c r="R101" i="3"/>
  <c r="P101" i="3"/>
  <c r="BK101" i="3"/>
  <c r="J101" i="3"/>
  <c r="BE101" i="3"/>
  <c r="BI99" i="3"/>
  <c r="BH99" i="3"/>
  <c r="BG99" i="3"/>
  <c r="BF99" i="3"/>
  <c r="T99" i="3"/>
  <c r="R99" i="3"/>
  <c r="P99" i="3"/>
  <c r="BK99" i="3"/>
  <c r="J99" i="3"/>
  <c r="BE99" i="3" s="1"/>
  <c r="BI97" i="3"/>
  <c r="BH97" i="3"/>
  <c r="BG97" i="3"/>
  <c r="BF97" i="3"/>
  <c r="T97" i="3"/>
  <c r="R97" i="3"/>
  <c r="P97" i="3"/>
  <c r="BK97" i="3"/>
  <c r="J97" i="3"/>
  <c r="BE97" i="3"/>
  <c r="BI95" i="3"/>
  <c r="BH95" i="3"/>
  <c r="BG95" i="3"/>
  <c r="BF95" i="3"/>
  <c r="T95" i="3"/>
  <c r="R95" i="3"/>
  <c r="P95" i="3"/>
  <c r="BK95" i="3"/>
  <c r="J95" i="3"/>
  <c r="BE95" i="3" s="1"/>
  <c r="BI93" i="3"/>
  <c r="BH93" i="3"/>
  <c r="BG93" i="3"/>
  <c r="BF93" i="3"/>
  <c r="T93" i="3"/>
  <c r="R93" i="3"/>
  <c r="P93" i="3"/>
  <c r="BK93" i="3"/>
  <c r="J93" i="3"/>
  <c r="BE93" i="3"/>
  <c r="BI91" i="3"/>
  <c r="BH91" i="3"/>
  <c r="BG91" i="3"/>
  <c r="BF91" i="3"/>
  <c r="T91" i="3"/>
  <c r="R91" i="3"/>
  <c r="P91" i="3"/>
  <c r="BK91" i="3"/>
  <c r="J91" i="3"/>
  <c r="BE91" i="3" s="1"/>
  <c r="BI89" i="3"/>
  <c r="BH89" i="3"/>
  <c r="F33" i="3" s="1"/>
  <c r="BC53" i="1" s="1"/>
  <c r="BG89" i="3"/>
  <c r="BF89" i="3"/>
  <c r="F31" i="3" s="1"/>
  <c r="BA53" i="1" s="1"/>
  <c r="J31" i="3"/>
  <c r="AW53" i="1" s="1"/>
  <c r="T89" i="3"/>
  <c r="R89" i="3"/>
  <c r="R88" i="3" s="1"/>
  <c r="P89" i="3"/>
  <c r="BK89" i="3"/>
  <c r="BK88" i="3" s="1"/>
  <c r="J88" i="3" s="1"/>
  <c r="J58" i="3" s="1"/>
  <c r="J89" i="3"/>
  <c r="BE89" i="3"/>
  <c r="F80" i="3"/>
  <c r="E78" i="3"/>
  <c r="F49" i="3"/>
  <c r="E47" i="3"/>
  <c r="J21" i="3"/>
  <c r="E21" i="3"/>
  <c r="J82" i="3" s="1"/>
  <c r="J20" i="3"/>
  <c r="J18" i="3"/>
  <c r="E18" i="3"/>
  <c r="F83" i="3"/>
  <c r="F52" i="3"/>
  <c r="J17" i="3"/>
  <c r="J15" i="3"/>
  <c r="E15" i="3"/>
  <c r="F82" i="3"/>
  <c r="F51" i="3"/>
  <c r="J14" i="3"/>
  <c r="J12" i="3"/>
  <c r="J80" i="3"/>
  <c r="J49" i="3"/>
  <c r="E7" i="3"/>
  <c r="E76" i="3"/>
  <c r="E45" i="3"/>
  <c r="AY52" i="1"/>
  <c r="AX52" i="1"/>
  <c r="AS51" i="1"/>
  <c r="L47" i="1"/>
  <c r="AM46" i="1"/>
  <c r="L46" i="1"/>
  <c r="AM44" i="1"/>
  <c r="L44" i="1"/>
  <c r="L42" i="1"/>
  <c r="L41" i="1"/>
  <c r="Y319" i="9" l="1"/>
  <c r="W181" i="9"/>
  <c r="W119" i="9"/>
  <c r="Y119" i="9"/>
  <c r="AA181" i="9"/>
  <c r="BK181" i="9"/>
  <c r="N181" i="9" s="1"/>
  <c r="N92" i="9" s="1"/>
  <c r="BK324" i="9"/>
  <c r="N324" i="9" s="1"/>
  <c r="N94" i="9" s="1"/>
  <c r="AA119" i="9"/>
  <c r="Y181" i="9"/>
  <c r="AA319" i="9"/>
  <c r="Y324" i="9"/>
  <c r="BK327" i="9"/>
  <c r="N327" i="9" s="1"/>
  <c r="N95" i="9" s="1"/>
  <c r="M33" i="9"/>
  <c r="BK119" i="9"/>
  <c r="N119" i="9" s="1"/>
  <c r="N90" i="9" s="1"/>
  <c r="W319" i="9"/>
  <c r="H33" i="9"/>
  <c r="H35" i="9"/>
  <c r="H36" i="9"/>
  <c r="H34" i="9"/>
  <c r="BK319" i="9"/>
  <c r="N319" i="9" s="1"/>
  <c r="N93" i="9" s="1"/>
  <c r="M32" i="9"/>
  <c r="H32" i="9"/>
  <c r="N176" i="9"/>
  <c r="N91" i="9" s="1"/>
  <c r="M81" i="9"/>
  <c r="F78" i="9"/>
  <c r="F83" i="9"/>
  <c r="F114" i="9"/>
  <c r="M84" i="9"/>
  <c r="F32" i="2"/>
  <c r="BB52" i="1" s="1"/>
  <c r="F34" i="2"/>
  <c r="BD52" i="1" s="1"/>
  <c r="BK95" i="2"/>
  <c r="J95" i="2" s="1"/>
  <c r="J60" i="2" s="1"/>
  <c r="J31" i="2"/>
  <c r="AW52" i="1" s="1"/>
  <c r="T84" i="2"/>
  <c r="T83" i="2" s="1"/>
  <c r="J30" i="2"/>
  <c r="AV52" i="1" s="1"/>
  <c r="F30" i="2"/>
  <c r="AZ52" i="1" s="1"/>
  <c r="E45" i="2"/>
  <c r="F80" i="2"/>
  <c r="F31" i="2"/>
  <c r="BA52" i="1" s="1"/>
  <c r="J77" i="2"/>
  <c r="J85" i="2"/>
  <c r="J58" i="2" s="1"/>
  <c r="P88" i="3"/>
  <c r="P147" i="3"/>
  <c r="J80" i="4"/>
  <c r="J49" i="4"/>
  <c r="J76" i="5"/>
  <c r="J49" i="5"/>
  <c r="F83" i="6"/>
  <c r="F52" i="6"/>
  <c r="J88" i="6"/>
  <c r="J58" i="6" s="1"/>
  <c r="BK87" i="6"/>
  <c r="BK87" i="3"/>
  <c r="R87" i="3"/>
  <c r="R86" i="3" s="1"/>
  <c r="F32" i="3"/>
  <c r="BB53" i="1" s="1"/>
  <c r="BB51" i="1" s="1"/>
  <c r="F34" i="3"/>
  <c r="BD53" i="1" s="1"/>
  <c r="T279" i="3"/>
  <c r="T278" i="3" s="1"/>
  <c r="BK88" i="4"/>
  <c r="F31" i="5"/>
  <c r="BA55" i="1" s="1"/>
  <c r="J31" i="5"/>
  <c r="AW55" i="1" s="1"/>
  <c r="AU52" i="1"/>
  <c r="J30" i="3"/>
  <c r="AV53" i="1" s="1"/>
  <c r="AT53" i="1" s="1"/>
  <c r="F30" i="3"/>
  <c r="AZ53" i="1" s="1"/>
  <c r="T88" i="3"/>
  <c r="T207" i="3"/>
  <c r="P255" i="3"/>
  <c r="P279" i="3"/>
  <c r="P278" i="3" s="1"/>
  <c r="F82" i="4"/>
  <c r="F51" i="4"/>
  <c r="J30" i="4"/>
  <c r="AV54" i="1" s="1"/>
  <c r="AT54" i="1" s="1"/>
  <c r="F33" i="4"/>
  <c r="BC54" i="1" s="1"/>
  <c r="F30" i="6"/>
  <c r="AZ56" i="1" s="1"/>
  <c r="J31" i="4"/>
  <c r="AW54" i="1" s="1"/>
  <c r="F31" i="4"/>
  <c r="BA54" i="1" s="1"/>
  <c r="R87" i="4"/>
  <c r="R86" i="4" s="1"/>
  <c r="F32" i="4"/>
  <c r="BB54" i="1" s="1"/>
  <c r="F30" i="5"/>
  <c r="AZ55" i="1" s="1"/>
  <c r="J30" i="5"/>
  <c r="AV55" i="1" s="1"/>
  <c r="AT55" i="1" s="1"/>
  <c r="J51" i="3"/>
  <c r="R141" i="5"/>
  <c r="R140" i="5" s="1"/>
  <c r="P106" i="6"/>
  <c r="P113" i="6"/>
  <c r="T122" i="6"/>
  <c r="F51" i="5"/>
  <c r="J51" i="5"/>
  <c r="BK141" i="5"/>
  <c r="E76" i="6"/>
  <c r="E45" i="6"/>
  <c r="R83" i="5"/>
  <c r="R82" i="5" s="1"/>
  <c r="P88" i="6"/>
  <c r="F34" i="6"/>
  <c r="BD56" i="1" s="1"/>
  <c r="T103" i="6"/>
  <c r="T87" i="6" s="1"/>
  <c r="T86" i="6" s="1"/>
  <c r="T113" i="6"/>
  <c r="P122" i="6"/>
  <c r="J30" i="6"/>
  <c r="AV56" i="1" s="1"/>
  <c r="AT56" i="1" s="1"/>
  <c r="W118" i="9" l="1"/>
  <c r="W117" i="9" s="1"/>
  <c r="AA118" i="9"/>
  <c r="AA117" i="9" s="1"/>
  <c r="Y118" i="9"/>
  <c r="Y117" i="9" s="1"/>
  <c r="BK118" i="9"/>
  <c r="BK117" i="9" s="1"/>
  <c r="N117" i="9" s="1"/>
  <c r="N88" i="9" s="1"/>
  <c r="BC51" i="1"/>
  <c r="W29" i="1" s="1"/>
  <c r="BD51" i="1"/>
  <c r="W30" i="1" s="1"/>
  <c r="AT52" i="1"/>
  <c r="BK84" i="2"/>
  <c r="BA51" i="1"/>
  <c r="W27" i="1" s="1"/>
  <c r="AY51" i="1"/>
  <c r="W28" i="1"/>
  <c r="AX51" i="1"/>
  <c r="P87" i="3"/>
  <c r="P86" i="3" s="1"/>
  <c r="AU53" i="1" s="1"/>
  <c r="AU51" i="1" s="1"/>
  <c r="P87" i="6"/>
  <c r="P86" i="6" s="1"/>
  <c r="AU56" i="1" s="1"/>
  <c r="BK87" i="4"/>
  <c r="J88" i="4"/>
  <c r="J58" i="4" s="1"/>
  <c r="T87" i="3"/>
  <c r="T86" i="3" s="1"/>
  <c r="J87" i="3"/>
  <c r="J57" i="3" s="1"/>
  <c r="BK86" i="3"/>
  <c r="J86" i="3" s="1"/>
  <c r="BK140" i="5"/>
  <c r="J141" i="5"/>
  <c r="J62" i="5" s="1"/>
  <c r="J87" i="6"/>
  <c r="J57" i="6" s="1"/>
  <c r="BK86" i="6"/>
  <c r="J86" i="6" s="1"/>
  <c r="AZ51" i="1"/>
  <c r="N118" i="9" l="1"/>
  <c r="N89" i="9" s="1"/>
  <c r="L100" i="9"/>
  <c r="M27" i="9"/>
  <c r="M30" i="9" s="1"/>
  <c r="L38" i="9" s="1"/>
  <c r="AW51" i="1"/>
  <c r="AK27" i="1" s="1"/>
  <c r="J84" i="2"/>
  <c r="J57" i="2" s="1"/>
  <c r="BK83" i="2"/>
  <c r="J83" i="2" s="1"/>
  <c r="W26" i="1"/>
  <c r="AV51" i="1"/>
  <c r="J140" i="5"/>
  <c r="J61" i="5" s="1"/>
  <c r="BK82" i="5"/>
  <c r="J82" i="5" s="1"/>
  <c r="J56" i="6"/>
  <c r="J27" i="6"/>
  <c r="J27" i="3"/>
  <c r="J56" i="3"/>
  <c r="J87" i="4"/>
  <c r="J57" i="4" s="1"/>
  <c r="BK86" i="4"/>
  <c r="J86" i="4" s="1"/>
  <c r="J56" i="2" l="1"/>
  <c r="J27" i="2"/>
  <c r="J36" i="2" s="1"/>
  <c r="J27" i="5"/>
  <c r="J56" i="5"/>
  <c r="AG53" i="1"/>
  <c r="AN53" i="1" s="1"/>
  <c r="J36" i="3"/>
  <c r="AN57" i="1"/>
  <c r="J36" i="6"/>
  <c r="AG56" i="1"/>
  <c r="AN56" i="1" s="1"/>
  <c r="AT51" i="1"/>
  <c r="AK26" i="1"/>
  <c r="J56" i="4"/>
  <c r="J27" i="4"/>
  <c r="AG52" i="1" l="1"/>
  <c r="AG54" i="1"/>
  <c r="AN54" i="1" s="1"/>
  <c r="J36" i="4"/>
  <c r="AN52" i="1"/>
  <c r="AG51" i="1"/>
  <c r="AG55" i="1"/>
  <c r="AN55" i="1" s="1"/>
  <c r="J36" i="5"/>
  <c r="AK23" i="1" l="1"/>
  <c r="AK32" i="1" s="1"/>
  <c r="AN51" i="1"/>
</calcChain>
</file>

<file path=xl/sharedStrings.xml><?xml version="1.0" encoding="utf-8"?>
<sst xmlns="http://schemas.openxmlformats.org/spreadsheetml/2006/main" count="8769" uniqueCount="1788">
  <si>
    <t>Export VZ</t>
  </si>
  <si>
    <t>List obsahuje:</t>
  </si>
  <si>
    <t>1) Rekapitulace stavby</t>
  </si>
  <si>
    <t>2) Rekapitulace objektů stavby a soupisů prací</t>
  </si>
  <si>
    <t>3.0</t>
  </si>
  <si>
    <t/>
  </si>
  <si>
    <t>False</t>
  </si>
  <si>
    <t>{bdb12fd7-30db-4d7f-ad78-13778a540fa5}</t>
  </si>
  <si>
    <t>&gt;&gt;  skryté sloupce  &lt;&lt;</t>
  </si>
  <si>
    <t>0,01</t>
  </si>
  <si>
    <t>21</t>
  </si>
  <si>
    <t>15</t>
  </si>
  <si>
    <t>REKAPITULACE STAVBY</t>
  </si>
  <si>
    <t>v ---  níže se nacházejí doplnkové a pomocné údaje k sestavám  --- v</t>
  </si>
  <si>
    <t>Návod na vyplnění</t>
  </si>
  <si>
    <t>0,001</t>
  </si>
  <si>
    <t>Kód:</t>
  </si>
  <si>
    <t>999412/18</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</si>
  <si>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</si>
  <si>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</si>
  <si>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Praha bez bariér - Komunardů - úpravy zastávek</t>
  </si>
  <si>
    <t>KSO:</t>
  </si>
  <si>
    <t>CC-CZ:</t>
  </si>
  <si>
    <t>Místo:</t>
  </si>
  <si>
    <t>Praha 7 - Holešovice</t>
  </si>
  <si>
    <t>Datum:</t>
  </si>
  <si>
    <t>29. 11. 2017</t>
  </si>
  <si>
    <t>Zadavatel:</t>
  </si>
  <si>
    <t>IČ:</t>
  </si>
  <si>
    <t xml:space="preserve"> </t>
  </si>
  <si>
    <t>DIČ:</t>
  </si>
  <si>
    <t>Uchazeč:</t>
  </si>
  <si>
    <t>Vyplň údaj</t>
  </si>
  <si>
    <t>Projektant: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</si>
  <si>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</si>
  <si>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</si>
  <si>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</si>
  <si>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</si>
  <si>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</si>
  <si>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</si>
  <si>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</si>
  <si>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</si>
  <si>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</si>
  <si>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</si>
  <si>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</si>
  <si>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</si>
  <si>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</si>
  <si>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</si>
  <si>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</si>
  <si>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</si>
  <si>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</si>
  <si>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</si>
  <si>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</si>
  <si>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</si>
  <si>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</si>
  <si>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</si>
  <si>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</si>
  <si>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</si>
  <si>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</si>
  <si>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</si>
  <si>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</si>
  <si>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</si>
  <si>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</si>
  <si>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</si>
  <si>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</si>
  <si>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</si>
  <si>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</si>
  <si>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</si>
  <si>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</si>
  <si>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</si>
  <si>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</si>
  <si>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</si>
  <si>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</si>
  <si>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</si>
  <si>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</si>
  <si>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</si>
  <si>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 000</t>
  </si>
  <si>
    <t>Vedlejší a ostatní rozpočtové náklady</t>
  </si>
  <si>
    <t>STA</t>
  </si>
  <si>
    <t>1</t>
  </si>
  <si>
    <t>{a739b4ef-184a-40a2-8fd9-08e4fe15df23}</t>
  </si>
  <si>
    <t>2</t>
  </si>
  <si>
    <t>SO 100</t>
  </si>
  <si>
    <t>Komunikace a zpevněné plochy</t>
  </si>
  <si>
    <t>{2fdd530f-fa7d-4f95-a33b-4ab3076bcec7}</t>
  </si>
  <si>
    <t>SO 100.1</t>
  </si>
  <si>
    <t>Odvodnění</t>
  </si>
  <si>
    <t>{e42f8765-2a86-4569-8fdf-6a48207286d3}</t>
  </si>
  <si>
    <t>SO 400</t>
  </si>
  <si>
    <t>Veřejné osvětlení</t>
  </si>
  <si>
    <t>{911d835c-9316-45ad-8c32-140d69608ea2}</t>
  </si>
  <si>
    <t>SO 461</t>
  </si>
  <si>
    <t>Úprava trakčního vedení</t>
  </si>
  <si>
    <t>{844712c9-a9ca-4206-b77f-495ecd681df2}</t>
  </si>
  <si>
    <t>SO 501</t>
  </si>
  <si>
    <t>Vodovod</t>
  </si>
  <si>
    <t>{310f56cd-ee06-4796-bec4-3e30144e71f2}</t>
  </si>
  <si>
    <t>1) Krycí list soupisu</t>
  </si>
  <si>
    <t>2) Rekapitulace</t>
  </si>
  <si>
    <t>3) Soupis prací</t>
  </si>
  <si>
    <t>Zpět na list:</t>
  </si>
  <si>
    <t>Rekapitulace stavby</t>
  </si>
  <si>
    <t>KRYCÍ LIST SOUPISU</t>
  </si>
  <si>
    <t>Objekt:</t>
  </si>
  <si>
    <t>SO 000 - Vedlejší a ostatní rozpočtové náklady</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</si>
  <si>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</si>
  <si>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</si>
  <si>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</si>
  <si>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</si>
  <si>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</si>
  <si>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</si>
  <si>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</si>
  <si>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</si>
  <si>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</si>
  <si>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</si>
  <si>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</si>
  <si>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 xml:space="preserve">    VRN9 - Ostatní náklady</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</si>
  <si>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</si>
  <si>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</si>
  <si>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</si>
  <si>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</si>
  <si>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</si>
  <si>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</si>
  <si>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</si>
  <si>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</si>
  <si>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</si>
  <si>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</si>
  <si>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</si>
  <si>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</si>
  <si>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</si>
  <si>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</si>
  <si>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VRN</t>
  </si>
  <si>
    <t>Vedlejší rozpočtové náklady</t>
  </si>
  <si>
    <t>5</t>
  </si>
  <si>
    <t>ROZPOCET</t>
  </si>
  <si>
    <t>VRN1</t>
  </si>
  <si>
    <t>Průzkumné, geodetické a projektové práce</t>
  </si>
  <si>
    <t>K</t>
  </si>
  <si>
    <t>0100010-R</t>
  </si>
  <si>
    <t xml:space="preserve">Zhotovení DIO + získání DIR </t>
  </si>
  <si>
    <t>kpl.</t>
  </si>
  <si>
    <t>1024</t>
  </si>
  <si>
    <t>-1238735512</t>
  </si>
  <si>
    <t>011454000</t>
  </si>
  <si>
    <t>Průzkumné, geodetické a projektové práce průzkumné práce měření (monitoring) vibrací</t>
  </si>
  <si>
    <t>CS ÚRS 2017 02</t>
  </si>
  <si>
    <t>-1964776152</t>
  </si>
  <si>
    <t>3</t>
  </si>
  <si>
    <t>012002000</t>
  </si>
  <si>
    <t>Geodetické práce a zaměření skutečného provedení</t>
  </si>
  <si>
    <t>kpl</t>
  </si>
  <si>
    <t>2020679359</t>
  </si>
  <si>
    <t>4</t>
  </si>
  <si>
    <t>012303000</t>
  </si>
  <si>
    <t>Průzkumné, geodetické a projektové práce geodetické práce po výstavbě pasportizace a repasportizace a fotodokumentace</t>
  </si>
  <si>
    <t>1888013119</t>
  </si>
  <si>
    <t>013244000</t>
  </si>
  <si>
    <t>Dokumentace pro provádění stavby - dopracování dokumentace pro realizaci stavby</t>
  </si>
  <si>
    <t>-1882354612</t>
  </si>
  <si>
    <t>6</t>
  </si>
  <si>
    <t>013254000</t>
  </si>
  <si>
    <t>Projektové práce dokumentace stavby (výkresová a textová) skutečného provedení stavby</t>
  </si>
  <si>
    <t>1957462024</t>
  </si>
  <si>
    <t>VRN3</t>
  </si>
  <si>
    <t>Zařízení staveniště</t>
  </si>
  <si>
    <t>7</t>
  </si>
  <si>
    <t>030001000</t>
  </si>
  <si>
    <t>730210911</t>
  </si>
  <si>
    <t>8</t>
  </si>
  <si>
    <t>0340020-R</t>
  </si>
  <si>
    <t>Velkoplošná informační tabule na staveništi o stavbě. Výroba včetně podstavce a sloupku, montáž a demontáž</t>
  </si>
  <si>
    <t>Kpl</t>
  </si>
  <si>
    <t>1580104967</t>
  </si>
  <si>
    <t>VRN4</t>
  </si>
  <si>
    <t>Inženýrská činnost</t>
  </si>
  <si>
    <t>9</t>
  </si>
  <si>
    <t>0419030-R</t>
  </si>
  <si>
    <t>revizní zpráva, protokol ÚTZ</t>
  </si>
  <si>
    <t>1239363717</t>
  </si>
  <si>
    <t>VRN6</t>
  </si>
  <si>
    <t>Územní vlivy</t>
  </si>
  <si>
    <t>10</t>
  </si>
  <si>
    <t>060001000</t>
  </si>
  <si>
    <t>Základní rozdělení průvodních činností a nákladů územní vlivy</t>
  </si>
  <si>
    <t>-880300531</t>
  </si>
  <si>
    <t>VRN7</t>
  </si>
  <si>
    <t>Provozní vlivy</t>
  </si>
  <si>
    <t>11</t>
  </si>
  <si>
    <t>070001000</t>
  </si>
  <si>
    <t>Základní rozdělení průvodních činností a nákladů provozní vlivy</t>
  </si>
  <si>
    <t>-1990016930</t>
  </si>
  <si>
    <t>VRN9</t>
  </si>
  <si>
    <t>Ostatní náklady</t>
  </si>
  <si>
    <t>12</t>
  </si>
  <si>
    <t>090001000</t>
  </si>
  <si>
    <t>Ostatní náklady - zkoušky</t>
  </si>
  <si>
    <t>1314177582</t>
  </si>
  <si>
    <t>SO 100 - Komunikace a zpevněné plochy</t>
  </si>
  <si>
    <t>HSV - Práce a dodávky HSV</t>
  </si>
  <si>
    <t xml:space="preserve">    1 - Zemní práce</t>
  </si>
  <si>
    <t xml:space="preserve">    2 - Zakládání</t>
  </si>
  <si>
    <t xml:space="preserve">    5 - Komunikace pozemní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</si>
  <si>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</si>
  <si>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</si>
  <si>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</si>
  <si>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</si>
  <si>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</si>
  <si>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</si>
  <si>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HSV</t>
  </si>
  <si>
    <t>Práce a dodávky HSV</t>
  </si>
  <si>
    <t>Zemní práce</t>
  </si>
  <si>
    <t>111101101</t>
  </si>
  <si>
    <t>Odstranění travin a rákosu travin, při celkové ploše do 0,1 ha</t>
  </si>
  <si>
    <t>ha</t>
  </si>
  <si>
    <t>706308858</t>
  </si>
  <si>
    <t>PSC</t>
  </si>
  <si>
    <t xml:space="preserve">Poznámka k souboru cen:_x000D_
1. Ceny nelze použít pro plochy, pro něž se oceňuje odstranění křovin cenami souboru 111 20-11 Odstranění křovin a stromů s odstraněním kořenů. 2. Travinami se rozumějí také všechny zemědělské plodiny apod. Vinná réva, chmel, maliní apod. se považují za křoviny. 3. V ceně jsou započteny i náklady na případné nutné přemístění a uložení travin a rákosu na hromady na vzdálenost do 50 m. 4. Množství jednotek se určí samostatně za každý objekt v ha půdorysné plochy, z níž má být travina odstraněna najednou. </t>
  </si>
  <si>
    <t>111201101</t>
  </si>
  <si>
    <t>Odstranění křovin a stromů s odstraněním kořenů průměru kmene do 100 mm do sklonu terénu 1 : 5, při celkové ploše do 1 000 m2</t>
  </si>
  <si>
    <t>m2</t>
  </si>
  <si>
    <t>-1474282691</t>
  </si>
  <si>
    <t xml:space="preserve">Poznámka k souboru cen:_x000D_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</si>
  <si>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113106271</t>
  </si>
  <si>
    <t>Rozebrání dlažeb a dílců komunikací pro pěší, vozovek a ploch s přemístěním hmot na skládku na vzdálenost do 3 m nebo s naložením na dopravní prostředek vozovek a ploch, s jakoukoliv výplní spár v ploše jednotlivě přes 50 m2 do 200 m2 ze zámkové dlažby s ložem z kameniva</t>
  </si>
  <si>
    <t>1760828648</t>
  </si>
  <si>
    <t xml:space="preserve">Poznámka k souboru cen:_x000D_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</si>
  <si>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113107183</t>
  </si>
  <si>
    <t>Odstranění podkladů nebo krytů s přemístěním hmot na skládku na vzdálenost do 20 m nebo s naložením na dopravní prostředek v ploše jednotlivě přes 50 m2 do 200 m2 živičných, o tl. vrstvy přes 100 do 150 mm</t>
  </si>
  <si>
    <t>-1085937061</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</si>
  <si>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</si>
  <si>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113107222</t>
  </si>
  <si>
    <t>Odstranění podkladů nebo krytů s přemístěním hmot na skládku na vzdálenost do 20 m nebo s naložením na dopravní prostředek v ploše jednotlivě přes 200 m2 z kameniva hrubého drceného, o tl. vrstvy přes 100 do 200 mm</t>
  </si>
  <si>
    <t>-449577152</t>
  </si>
  <si>
    <t>113107230</t>
  </si>
  <si>
    <t>Odstranění podkladů nebo krytů s přemístěním hmot na skládku na vzdálenost do 20 m nebo s naložením na dopravní prostředek v ploše jednotlivě přes 200 m2 z betonu prostého, o tl. vrstvy do 100 mm</t>
  </si>
  <si>
    <t>-233694773</t>
  </si>
  <si>
    <t>113107231</t>
  </si>
  <si>
    <t>Odstranění podkladů nebo krytů s přemístěním hmot na skládku na vzdálenost do 20 m nebo s naložením na dopravní prostředek v ploše jednotlivě přes 200 m2 z betonu prostého, o tl. vrstvy přes 100 do 150 mm</t>
  </si>
  <si>
    <t>2073312418</t>
  </si>
  <si>
    <t>113107241</t>
  </si>
  <si>
    <t>Odstranění podkladů nebo krytů s přemístěním hmot na skládku na vzdálenost do 20 m nebo s naložením na dopravní prostředek v ploše jednotlivě přes 200 m2 živičných, o tl. vrstvy do 50 mm</t>
  </si>
  <si>
    <t>337307463</t>
  </si>
  <si>
    <t>113154265</t>
  </si>
  <si>
    <t>Frézování živičného podkladu nebo krytu s naložením na dopravní prostředek plochy přes 500 do 1 000 m2 s překážkami v trase pruhu šířky přes 1 m do 2 m, tloušťky vrstvy 200 mm</t>
  </si>
  <si>
    <t>483038866</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</si>
  <si>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</si>
  <si>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1132011-R</t>
  </si>
  <si>
    <t>Vytrhání obrub kamenných s vybouráním bet. lože, s přemístěním hmot na skládku na vzdálenost do 3 m nebo s naložením na dopravní prostředek silničních kamenných</t>
  </si>
  <si>
    <t>m</t>
  </si>
  <si>
    <t>1398395724</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</si>
  <si>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</si>
  <si>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113203111</t>
  </si>
  <si>
    <t>Vytrhání obrub s vybouráním lože, s přemístěním hmot na skládku na vzdálenost do 3 m nebo s naložením na dopravní prostředek z dlažebních kostek</t>
  </si>
  <si>
    <t>-289885197</t>
  </si>
  <si>
    <t>122202201</t>
  </si>
  <si>
    <t>Odkopávky a prokopávky nezapažené pro silnice s přemístěním výkopku v příčných profilech na vzdálenost do 15 m nebo s naložením na dopravní prostředek v hornině tř. 3 do 100 m3</t>
  </si>
  <si>
    <t>m3</t>
  </si>
  <si>
    <t>-342069915</t>
  </si>
  <si>
    <t xml:space="preserve">Poznámka k souboru cen:_x000D_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</si>
  <si>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13</t>
  </si>
  <si>
    <t>122202209</t>
  </si>
  <si>
    <t>Odkopávky a prokopávky nezapažené pro silnice s přemístěním výkopku v příčných profilech na vzdálenost do 15 m nebo s naložením na dopravní prostředek v hornině tř. 3 Příplatek k cenám za lepivost horniny tř. 3</t>
  </si>
  <si>
    <t>-1033275453</t>
  </si>
  <si>
    <t>14</t>
  </si>
  <si>
    <t>122202201-1</t>
  </si>
  <si>
    <t>Odkopávky a prokopávky nezapažené pro silnice s přemístěním výkopku v příčných profilech na vzdálenost do 15 m nebo s naložením na dopravní prostředek v hornině tř. 3 do 100 m3 (hl. 0,5 m sanace 25%)</t>
  </si>
  <si>
    <t>1827295853</t>
  </si>
  <si>
    <t>122202209-1</t>
  </si>
  <si>
    <t xml:space="preserve">Odkopávky a prokopávky nezapažené pro silnice s přemístěním výkopku v příčných profilech na vzdálenost do 15 m nebo s naložením na dopravní prostředek v hornině tř. 3 Příplatek k cenám za lepivost horniny tř. 3 ( sanace 25% ) </t>
  </si>
  <si>
    <t>1793227029</t>
  </si>
  <si>
    <t>16</t>
  </si>
  <si>
    <t>162601102</t>
  </si>
  <si>
    <t>Vodorovné přemístění výkopku nebo sypaniny po suchu na obvyklém dopravním prostředku, bez naložení výkopku, avšak se složením bez rozhrnutí z horniny tř. 1 až 4 na vzdálenost přes 4 000 do 5 000 m na mezideponii</t>
  </si>
  <si>
    <t>1310581608</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</si>
  <si>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</si>
  <si>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17</t>
  </si>
  <si>
    <t>162701105</t>
  </si>
  <si>
    <t>Vodorovné přemístění výkopku nebo sypaniny po suchu na obvyklém dopravním prostředku, bez naložení výkopku, avšak se složením bez rozhrnutí z horniny tř. 1 až 4 na vzdálenost přes 9 000 do 10 000 m z mezideponie</t>
  </si>
  <si>
    <t>-708732830</t>
  </si>
  <si>
    <t>18</t>
  </si>
  <si>
    <t>167101102</t>
  </si>
  <si>
    <t>Nakládání, skládání a překládání neulehlého výkopku nebo sypaniny nakládání, množství přes 100 m3, z hornin tř. 1 až 4</t>
  </si>
  <si>
    <t>131672275</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</si>
  <si>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</si>
  <si>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19</t>
  </si>
  <si>
    <t>171101102</t>
  </si>
  <si>
    <t>Uložení sypaniny do násypů s rozprostřením sypaniny ve vrstvách a s hrubým urovnáním zhutněných s uzavřením povrchu násypu z hornin soudržných s předepsanou mírou zhutnění v procentech výsledků zkoušek Proctor-Standard (dále jen PS) na 96 % PS</t>
  </si>
  <si>
    <t>5065762</t>
  </si>
  <si>
    <t xml:space="preserve">Poznámka k souboru cen:_x000D_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</si>
  <si>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20</t>
  </si>
  <si>
    <t>M</t>
  </si>
  <si>
    <t>583439300</t>
  </si>
  <si>
    <t>kamenivo drcené hrubé frakce 16-32</t>
  </si>
  <si>
    <t>t</t>
  </si>
  <si>
    <t>-779672126</t>
  </si>
  <si>
    <t>213141111</t>
  </si>
  <si>
    <t>Zřízení vrstvy z geotextilie filtrační, separační, odvodňovací, ochranné, výztužné nebo protierozní v rovině nebo ve sklonu do 1:5, šířky do 3 m</t>
  </si>
  <si>
    <t>-1437865596</t>
  </si>
  <si>
    <t xml:space="preserve">Poznámka k souboru cen:_x000D_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</si>
  <si>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22</t>
  </si>
  <si>
    <t>693110050</t>
  </si>
  <si>
    <t>geotextilie tkaná polypropylenová 380 g/m2</t>
  </si>
  <si>
    <t>711011555</t>
  </si>
  <si>
    <t>VV</t>
  </si>
  <si>
    <t>308,55*1,15 'Přepočtené koeficientem množství</t>
  </si>
  <si>
    <t>23</t>
  </si>
  <si>
    <t>171201201</t>
  </si>
  <si>
    <t>Uložení sypaniny na skládky</t>
  </si>
  <si>
    <t>-110161109</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</si>
  <si>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</si>
  <si>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24</t>
  </si>
  <si>
    <t>171201201-1</t>
  </si>
  <si>
    <t>Uložení sypaniny na meziskládku</t>
  </si>
  <si>
    <t>-1703688408</t>
  </si>
  <si>
    <t>25</t>
  </si>
  <si>
    <t>171201211</t>
  </si>
  <si>
    <t>Uložení sypaniny poplatek za uložení sypaniny na skládce (skládkovné)</t>
  </si>
  <si>
    <t>-917317969</t>
  </si>
  <si>
    <t>26</t>
  </si>
  <si>
    <t>181301102</t>
  </si>
  <si>
    <t>Rozprostření a urovnání ornice v rovině nebo ve svahu sklonu do 1:5 při souvislé ploše do 500 m2, tl. vrstvy přes 100 do 150 mm</t>
  </si>
  <si>
    <t>-351541924</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</si>
  <si>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</si>
  <si>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27</t>
  </si>
  <si>
    <t>181411122</t>
  </si>
  <si>
    <t>Založení trávníku na půdě předem připravené plochy do 1000 m2 výsevem včetně utažení lučního na svahu přes 1:5 do 1:2</t>
  </si>
  <si>
    <t>-428551704</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</si>
  <si>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</si>
  <si>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28</t>
  </si>
  <si>
    <t>005724150</t>
  </si>
  <si>
    <t>osivo směs travní parková směs exclusive</t>
  </si>
  <si>
    <t>kg</t>
  </si>
  <si>
    <t>-1791042660</t>
  </si>
  <si>
    <t>29</t>
  </si>
  <si>
    <t>181951102</t>
  </si>
  <si>
    <t>Úprava pláně vyrovnáním výškových rozdílů v hornině tř. 1 až 4 se zhutněním</t>
  </si>
  <si>
    <t>1493414542</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</si>
  <si>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</si>
  <si>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30</t>
  </si>
  <si>
    <t>181951102-1</t>
  </si>
  <si>
    <t>1926654071</t>
  </si>
  <si>
    <t>Zakládání</t>
  </si>
  <si>
    <t>31</t>
  </si>
  <si>
    <t>211971122</t>
  </si>
  <si>
    <t>Zřízení opláštění výplně z geotextilie odvodňovacích žeber nebo trativodů v rýze nebo zářezu se stěnami svislými nebo šikmými o sklonu přes 1:2 při rozvinuté šířce opláštění přes 2,5 m</t>
  </si>
  <si>
    <t>1591575357</t>
  </si>
  <si>
    <t xml:space="preserve">Poznámka k souboru cen:_x000D_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</si>
  <si>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32</t>
  </si>
  <si>
    <t>693111480</t>
  </si>
  <si>
    <t>geotextilie netkaná PP 400 g/m2 do š 8,8 m</t>
  </si>
  <si>
    <t>1539642011</t>
  </si>
  <si>
    <t>236*1,02</t>
  </si>
  <si>
    <t>Součet</t>
  </si>
  <si>
    <t>33</t>
  </si>
  <si>
    <t>212752311</t>
  </si>
  <si>
    <t>Trativody z drenážních trubek se zřízením štěrkopískového lože pod trubky a s jejich obsypem v průměrném celkovém množství do 0,15 m3/m v otevřeném výkopu z trubek plastových tuhých SN 8 DN 100</t>
  </si>
  <si>
    <t>1115625923</t>
  </si>
  <si>
    <t>34</t>
  </si>
  <si>
    <t>R52</t>
  </si>
  <si>
    <t>Chránička kabelů ve vjezdu do žlabů - dodávka a montáž (včetně obetonování)</t>
  </si>
  <si>
    <t>-154955405</t>
  </si>
  <si>
    <t>Komunikace pozemní</t>
  </si>
  <si>
    <t>35</t>
  </si>
  <si>
    <t>564851111</t>
  </si>
  <si>
    <t>Podklad ze štěrkodrti ŠD s rozprostřením a zhutněním, po zhutnění tl. 150 mm</t>
  </si>
  <si>
    <t>-388771449</t>
  </si>
  <si>
    <t>"chodník"1022</t>
  </si>
  <si>
    <t>36</t>
  </si>
  <si>
    <t>564861111</t>
  </si>
  <si>
    <t>Podklad ze štěrkodrti ŠD s rozprostřením a zhutněním, po zhutnění tl. 200 mm</t>
  </si>
  <si>
    <t>-729721771</t>
  </si>
  <si>
    <t>"nová vozovka"935</t>
  </si>
  <si>
    <t>37</t>
  </si>
  <si>
    <t>565166112</t>
  </si>
  <si>
    <t>Asfaltový beton vrstva podkladní ACP 22 (obalované kamenivo hrubozrnné - OKH) s rozprostřením a zhutněním v pruhu šířky do 3 m, po zhutnění tl. 90 mm</t>
  </si>
  <si>
    <t>-1742319580</t>
  </si>
  <si>
    <t xml:space="preserve">Poznámka k souboru cen:_x000D_
1. ČSN EN 13108-1 připouští pro ACP 22 pouze tl. 60 až 100 mm. </t>
  </si>
  <si>
    <t>38</t>
  </si>
  <si>
    <t>567121114</t>
  </si>
  <si>
    <t>Podklad ze směsi stmelené cementem SC bez dilatačních spár, s rozprostřením a zhutněním SC C 3/4 (SC I), po zhutnění tl. 150 mm</t>
  </si>
  <si>
    <t>2110494005</t>
  </si>
  <si>
    <t xml:space="preserve">Poznámka k souboru cen:_x000D_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</si>
  <si>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39</t>
  </si>
  <si>
    <t>567122R</t>
  </si>
  <si>
    <t>Podklad ze směsi stmelené cementem SC C 8/10 (KSC I) tl. 180 mm</t>
  </si>
  <si>
    <t>-90458781</t>
  </si>
  <si>
    <t>40</t>
  </si>
  <si>
    <t>573111111</t>
  </si>
  <si>
    <t>Postřik infiltrační PI z asfaltu silničního s posypem kamenivem, v množství 0,60 kg/m2</t>
  </si>
  <si>
    <t>-901771595</t>
  </si>
  <si>
    <t>41</t>
  </si>
  <si>
    <t>573211107</t>
  </si>
  <si>
    <t>Postřik spojovací PS bez posypu kamenivem z asfaltu silničního, v množství 0,30 kg/m2</t>
  </si>
  <si>
    <t>1744023642</t>
  </si>
  <si>
    <t>42</t>
  </si>
  <si>
    <t>577145131</t>
  </si>
  <si>
    <t>Asfaltový beton vrstva obrusná ACO 16 (ABH) s rozprostřením a zhutněním z modifikovaného asfaltu, po zhutnění v pruhu šířky do 3 m tl. 50 mm</t>
  </si>
  <si>
    <t>1212215666</t>
  </si>
  <si>
    <t xml:space="preserve">Poznámka k souboru cen:_x000D_
1. ČSN EN 13108-1 připouští pro ACO 16 pouze tl. 45 až 60 mm. </t>
  </si>
  <si>
    <t>43</t>
  </si>
  <si>
    <t>577145R</t>
  </si>
  <si>
    <t>Asfaltový beton vrstva obrusná ACO 16 (ABH) tl. 50 mm š do 3 m z modifikovaného asfaltu, s rozptýlenými aramidovými vlákny (forta fi)</t>
  </si>
  <si>
    <t>555468518</t>
  </si>
  <si>
    <t>44</t>
  </si>
  <si>
    <t>577155132</t>
  </si>
  <si>
    <t>Asfaltový beton vrstva ložní ACL 16 (ABH) s rozprostřením a zhutněním z modifikovaného asfaltu v pruhu šířky do 3 m, po zhutnění tl. 60 mm</t>
  </si>
  <si>
    <t>-1832315608</t>
  </si>
  <si>
    <t xml:space="preserve">Poznámka k souboru cen:_x000D_
1. ČSN EN 13108-1 připouští pro ACL 16 pouze tl. 50 až 70 mm. </t>
  </si>
  <si>
    <t>45</t>
  </si>
  <si>
    <t>591411111</t>
  </si>
  <si>
    <t>Kladení dlažby z mozaiky komunikací pro pěší s vyplněním spár, s dvojím beraněním a se smetením přebytečného materiálu na vzdálenost do 3 m jednobarevné, s ložem tl. do 40 mm z kameniva</t>
  </si>
  <si>
    <t>275599421</t>
  </si>
  <si>
    <t xml:space="preserve">Poznámka k souboru cen:_x000D_
1. V cenách jsou započteny i náklady na dodání hmot pro lože a na dodání téhož materiálu pro výplň spár a zhotovení šablon, popř. rámů. 2. V cenách nejsou započteny náklady na dodání mozaiky, které se oceňuje ve specifikaci; ztratné lze dohodnout ve výši 2 %. 3. Část lože přesahující tloušťku 40 mm se oceňuje cenami souboru cen 451 ..-9 Příplatek za každých dalších 10 mm tloušťky podkladu nebo lože. </t>
  </si>
  <si>
    <t>"Chodník + kontrastní pás"888+26</t>
  </si>
  <si>
    <t>46</t>
  </si>
  <si>
    <t>R50</t>
  </si>
  <si>
    <t>mozaika kamenná</t>
  </si>
  <si>
    <t>-924671061</t>
  </si>
  <si>
    <t>"chodník + kontrastní pás"888+26</t>
  </si>
  <si>
    <t>47</t>
  </si>
  <si>
    <t>460650151</t>
  </si>
  <si>
    <t xml:space="preserve">Vozovky a chodníky kladení kamenné dlažby včetně spárování, do lože z kameniva těženého </t>
  </si>
  <si>
    <t>64</t>
  </si>
  <si>
    <t>441306201</t>
  </si>
  <si>
    <t xml:space="preserve">Poznámka k souboru cen:_x000D_
1. V cenách -0031 až -0035 nejsou započteny náklady na získání sypaniny a její přemístění k místu zabudování. 2. V ceně -0141 nejsou započteny náklady na dodání silničních panelů. Tato dodávka se oceňuje ve specifikaci. 3. V cenách -0151 až -0153 nejsou započteny náklady na dodávku kostek. Tato dodávka se oceňuje ve specifikaci. 4. V cenách -0161 až -0162 nejsou započteny náklady na dodávku dlaždic. Tato dodávka se oceňuje ve specifikaci. 5. V cenách -0901 až -0932 nejsou započteny náklady na dodávku kameniva, kostek a dlaždic.Tato dodávka se oceňuje ve specifikaci </t>
  </si>
  <si>
    <t>"vjezd"19-2,5</t>
  </si>
  <si>
    <t>48</t>
  </si>
  <si>
    <t>R55</t>
  </si>
  <si>
    <t>kamenná dlažba</t>
  </si>
  <si>
    <t>256</t>
  </si>
  <si>
    <t>-2033836687</t>
  </si>
  <si>
    <t>49</t>
  </si>
  <si>
    <t>5914111-R</t>
  </si>
  <si>
    <t>812321846</t>
  </si>
  <si>
    <t>"OSP dlažba"134+2,5</t>
  </si>
  <si>
    <t>50</t>
  </si>
  <si>
    <t>583111-R</t>
  </si>
  <si>
    <t>Chodník kamenná mozaika - slepecká dlažka tl.60mm ( comming chodníkový)</t>
  </si>
  <si>
    <t>1976083608</t>
  </si>
  <si>
    <t>"chodník kamenná mozaika slepecká"134</t>
  </si>
  <si>
    <t>51</t>
  </si>
  <si>
    <t>583112-R</t>
  </si>
  <si>
    <t>Chodník kamenná dlažba - slepecká dlažba tl. 80mm ( comming pojížděný)</t>
  </si>
  <si>
    <t>-1457146243</t>
  </si>
  <si>
    <t>"vjezd kamenná dlažba"2,5</t>
  </si>
  <si>
    <t>52</t>
  </si>
  <si>
    <t>599141111</t>
  </si>
  <si>
    <t>Vyplnění spár mezi silničními dílci jakékoliv tloušťky živičnou zálivkou</t>
  </si>
  <si>
    <t>-1372045603</t>
  </si>
  <si>
    <t xml:space="preserve">Poznámka k souboru cen:_x000D_
1. Ceny lze použít i pro vyplnění spár podkladu z betonu prostého, který se oceňuje cenami souboru cen 567 1 . - . . Podklad z prostého betonu. 2. V ceně 14-1111 jsou započteny i náklady na vyčištění spár. </t>
  </si>
  <si>
    <t>53</t>
  </si>
  <si>
    <t>632621R</t>
  </si>
  <si>
    <t>Litý asfalt o tl vrstvy 80 mm rozprostřený ručně (podél nových obrub)</t>
  </si>
  <si>
    <t>-1486696213</t>
  </si>
  <si>
    <t>54</t>
  </si>
  <si>
    <t>R53</t>
  </si>
  <si>
    <t>Přídlažba (odvodňovací proužek u obruby, bílá/hladká 500*250*80) - dodávka a montáž</t>
  </si>
  <si>
    <t>bm</t>
  </si>
  <si>
    <t>560718297</t>
  </si>
  <si>
    <t>55</t>
  </si>
  <si>
    <t>R54</t>
  </si>
  <si>
    <t>Hladká kamenná deska 250 mm - dodávka a montáž</t>
  </si>
  <si>
    <t>-2032623431</t>
  </si>
  <si>
    <t>Trubní vedení</t>
  </si>
  <si>
    <t>56</t>
  </si>
  <si>
    <t>899431111</t>
  </si>
  <si>
    <t>Výšková úprava uličního vstupu nebo vpusti do 200 mm zvýšením krycího hrnce, šoupěte nebo hydrantu bez úpravy armatur</t>
  </si>
  <si>
    <t>kus</t>
  </si>
  <si>
    <t>1013804287</t>
  </si>
  <si>
    <t xml:space="preserve">Poznámka k souboru cen:_x000D_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</si>
  <si>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Ostatní konstrukce a práce, bourání</t>
  </si>
  <si>
    <t>57</t>
  </si>
  <si>
    <t>265456-R</t>
  </si>
  <si>
    <t xml:space="preserve">Osazení antiparkovacích litinových sloupků do pouzdra a do lože z betonu </t>
  </si>
  <si>
    <t>ks</t>
  </si>
  <si>
    <t>-1758657727</t>
  </si>
  <si>
    <t>58</t>
  </si>
  <si>
    <t>534462-R</t>
  </si>
  <si>
    <t>Litinový antiparkovací sloupek</t>
  </si>
  <si>
    <t>-1498201329</t>
  </si>
  <si>
    <t>59</t>
  </si>
  <si>
    <t>914111111</t>
  </si>
  <si>
    <t>Montáž svislé dopravní značky základní velikosti do 1 m2 objímkami na sloupky nebo konzoly</t>
  </si>
  <si>
    <t>1728240697</t>
  </si>
  <si>
    <t xml:space="preserve">Poznámka k souboru cen:_x000D_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</si>
  <si>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60</t>
  </si>
  <si>
    <t>404455530</t>
  </si>
  <si>
    <t>značka dopravní svislá retroreflexní fólie tř. 1, Al prolis, D 700 mm</t>
  </si>
  <si>
    <t>-1449607123</t>
  </si>
  <si>
    <t>61</t>
  </si>
  <si>
    <t>914511111</t>
  </si>
  <si>
    <t>Montáž sloupku dopravních značek délky do 3,5 m do betonového základu</t>
  </si>
  <si>
    <t>-812273825</t>
  </si>
  <si>
    <t xml:space="preserve">Poznámka k souboru cen:_x000D_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</si>
  <si>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62</t>
  </si>
  <si>
    <t>404452300</t>
  </si>
  <si>
    <t>sloupek Zn 70 - 350</t>
  </si>
  <si>
    <t>-837417653</t>
  </si>
  <si>
    <t>63</t>
  </si>
  <si>
    <t>915131112</t>
  </si>
  <si>
    <t>Vodorovné dopravní značení stříkané barvou přechody pro chodce, šipky, symboly bílé retroreflexní</t>
  </si>
  <si>
    <t>34248608</t>
  </si>
  <si>
    <t xml:space="preserve">Poznámka k souboru cen:_x000D_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</si>
  <si>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915611111</t>
  </si>
  <si>
    <t>Předznačení pro vodorovné značení stříkané barvou nebo prováděné z nátěrových hmot liniové dělicí čáry, vodicí proužky</t>
  </si>
  <si>
    <t>-1091940425</t>
  </si>
  <si>
    <t xml:space="preserve">Poznámka k souboru cen:_x000D_
1. Množství měrných jednotek se určuje: a) pro cenu -1111 v m délky dělicí čáry nebo vodícího proužku (včetně mezer), b) pro cenu -1112 v m2 natírané nebo stříkané plochy. </t>
  </si>
  <si>
    <t>65</t>
  </si>
  <si>
    <t>915621111</t>
  </si>
  <si>
    <t>Předznačení pro vodorovné značení stříkané barvou nebo prováděné z nátěrových hmot plošné šipky, symboly, nápisy</t>
  </si>
  <si>
    <t>-1058260538</t>
  </si>
  <si>
    <t>66</t>
  </si>
  <si>
    <t>916241113</t>
  </si>
  <si>
    <t>Osazení obrubníku kamenného se zřízením lože, s vyplněním a zatřením spár cementovou maltou ležatého s boční opěrou z betonu prostého tř. C 12/15, do lože z betonu prostého téže značky</t>
  </si>
  <si>
    <t>1008024471</t>
  </si>
  <si>
    <t xml:space="preserve">Poznámka k souboru cen:_x000D_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</si>
  <si>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341+70+97+34+135</t>
  </si>
  <si>
    <t>67</t>
  </si>
  <si>
    <t>583803350</t>
  </si>
  <si>
    <t>obrubník kamenný přímý, žula, OP3</t>
  </si>
  <si>
    <t>-1920179161</t>
  </si>
  <si>
    <t>68</t>
  </si>
  <si>
    <t>583803R</t>
  </si>
  <si>
    <t>obrubník kamenný přímý, žula, atyp 20x30</t>
  </si>
  <si>
    <t>396280802</t>
  </si>
  <si>
    <t>69</t>
  </si>
  <si>
    <t>5838041-R</t>
  </si>
  <si>
    <t>obrubník kamenný obloukový , žula,OP3</t>
  </si>
  <si>
    <t>-585042670</t>
  </si>
  <si>
    <t>70</t>
  </si>
  <si>
    <t>583803440</t>
  </si>
  <si>
    <t>obrubník kamenný přímý, žula, OP4</t>
  </si>
  <si>
    <t>-291494325</t>
  </si>
  <si>
    <t>97</t>
  </si>
  <si>
    <t>71</t>
  </si>
  <si>
    <t>583803740</t>
  </si>
  <si>
    <t>obrubník kamenný přímý, žula, OP7</t>
  </si>
  <si>
    <t>-667254424</t>
  </si>
  <si>
    <t>72</t>
  </si>
  <si>
    <t>583803140</t>
  </si>
  <si>
    <t>obrubník ABO</t>
  </si>
  <si>
    <t>633895981</t>
  </si>
  <si>
    <t>135</t>
  </si>
  <si>
    <t>73</t>
  </si>
  <si>
    <t>916991121</t>
  </si>
  <si>
    <t>Lože pod obrubníky, krajníky nebo obruby z dlažebních kostek z betonu prostého tř. C 16/20</t>
  </si>
  <si>
    <t>-1207784442</t>
  </si>
  <si>
    <t>74</t>
  </si>
  <si>
    <t>919112233</t>
  </si>
  <si>
    <t>Řezání dilatačních spár v živičném krytu vytvoření komůrky pro těsnící zálivku šířky 20 mm, hloubky 40 mm</t>
  </si>
  <si>
    <t>942518578</t>
  </si>
  <si>
    <t xml:space="preserve">Poznámka k souboru cen:_x000D_
1. V cenách jsou započteny i náklady na vyčištění spár po řezání. </t>
  </si>
  <si>
    <t>75</t>
  </si>
  <si>
    <t>919121233</t>
  </si>
  <si>
    <t>Utěsnění dilatačních spár zálivkou za studena v cementobetonovém nebo živičném krytu včetně adhezního nátěru bez těsnicího profilu pod zálivkou, pro komůrky šířky 20 mm, hloubky 40 mm</t>
  </si>
  <si>
    <t>-1813774751</t>
  </si>
  <si>
    <t xml:space="preserve">Poznámka k souboru cen:_x000D_
1. V cenách jsou započteny i náklady na vyčištění spár před těsněním a zalitím a náklady na impregnaci, těsnění a zalití spár včetně dodání hmot. </t>
  </si>
  <si>
    <t>76</t>
  </si>
  <si>
    <t>966006132</t>
  </si>
  <si>
    <t>Odstranění dopravních nebo orientačních značek se sloupkem s uložením hmot na vzdálenost do 20 m nebo s naložením na dopravní prostředek, se zásypem jam a jeho zhutněním s betonovou patkou</t>
  </si>
  <si>
    <t>1881962068</t>
  </si>
  <si>
    <t xml:space="preserve">Poznámka k souboru cen:_x000D_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</si>
  <si>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77</t>
  </si>
  <si>
    <t>966006211</t>
  </si>
  <si>
    <t>Odstranění (demontáž) svislých dopravních značek s odklizením materiálu na skládku na vzdálenost do 20 m nebo s naložením na dopravní prostředek ze sloupů, sloupků nebo konzol</t>
  </si>
  <si>
    <t>-1099006856</t>
  </si>
  <si>
    <t xml:space="preserve">Poznámka k souboru cen:_x000D_
1. Přemístění demontovaných značek na vzdálenost přes 20 m se oceňuje cenami souborů cen 997 22-1 Vodorovná doprava vybouraných hmot. </t>
  </si>
  <si>
    <t>78</t>
  </si>
  <si>
    <t>966007113</t>
  </si>
  <si>
    <t>Odstranění vodorovného dopravního značení frézováním značeného barvou plošného</t>
  </si>
  <si>
    <t>-1644799610</t>
  </si>
  <si>
    <t xml:space="preserve">Poznámka k souboru cen:_x000D_
1. V cenách nejsou započteny náklady na očištění vozovky, tyto se oceňují cenami souboru cen 938 90-9 . Odstranění bláta, prachu nebo hlinitého nánosu s povrchu podkladu nebo krytu části C 01 tohoto katalogu. </t>
  </si>
  <si>
    <t>79</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</si>
  <si>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</si>
  <si>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</si>
  <si>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-16726852</t>
  </si>
  <si>
    <t xml:space="preserve">Poznámka k souboru cen:_x000D_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</si>
  <si>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80</t>
  </si>
  <si>
    <t>979071011</t>
  </si>
  <si>
    <t>Očištění vybouraných dlažebních kostek při překopech inženýrských sítí od spojovacího materiálu, s přemístěním hmot na skládku na vzdálenost do 3 m nebo s naložením na dopravní prostředek velkých, s původním vyplněním spár kamenivem těženým</t>
  </si>
  <si>
    <t>1371151586</t>
  </si>
  <si>
    <t xml:space="preserve">Poznámka k souboru cen:_x000D_
1. Ceny jsou určeny pouze pro případy havárií, přeložek nebo běžných oprav inženýrských sítí. 2. Ceny nelze použít v rámci výstavby nových inženýrských sítí. 3. V cenách jsou započteny i náklady na odklizení odpadových hmot na hromady. 4. Přemístění vybouraných dlažebních kostek na vzdálenost přes 3 m se oceňuje cenami souborů cen 997 22-1 Vodorovná doprava suti. </t>
  </si>
  <si>
    <t>997</t>
  </si>
  <si>
    <t>Přesun sutě</t>
  </si>
  <si>
    <t>81</t>
  </si>
  <si>
    <t>997221551</t>
  </si>
  <si>
    <t>Vodorovná doprava suti bez naložení, ale se složením a s hrubým urovnáním ze sypkých materiálů, na vzdálenost do 1 km</t>
  </si>
  <si>
    <t>-1058099694</t>
  </si>
  <si>
    <t xml:space="preserve">Poznámka k souboru cen:_x000D_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</si>
  <si>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82</t>
  </si>
  <si>
    <t>997221559-1</t>
  </si>
  <si>
    <t>Vodorovná doprava suti bez naložení, ale se složením a s hrubým urovnáním Příplatek k ceně za každý další i započatý 1 km přes 1 km (x20km) - na mezideponii</t>
  </si>
  <si>
    <t>1311650293</t>
  </si>
  <si>
    <t>83</t>
  </si>
  <si>
    <t>997221561</t>
  </si>
  <si>
    <t>Vodorovná doprava suti bez naložení, ale se složením a s hrubým urovnáním z kusových materiálů, na vzdálenost do 1 km</t>
  </si>
  <si>
    <t>-971524343</t>
  </si>
  <si>
    <t>84</t>
  </si>
  <si>
    <t>997221569-1</t>
  </si>
  <si>
    <t>Vodorovná doprava suti bez naložení, ale se složením a s hrubým urovnáním Příplatek k ceně za každý další i započatý 1 km přes 1 km (x20km)</t>
  </si>
  <si>
    <t>-1093861089</t>
  </si>
  <si>
    <t>85</t>
  </si>
  <si>
    <t>997002611</t>
  </si>
  <si>
    <t>Nakládání suti a vybouraných hmot na dopravní prostředek pro vodorovné přemístění</t>
  </si>
  <si>
    <t>1833133380</t>
  </si>
  <si>
    <t xml:space="preserve">Poznámka k souboru cen:_x000D_
1. Cena platí i pro překládání při lomené dopravě. 2. Cenu nelze použít při dopravě po železnici, po vodě nebo ručně. </t>
  </si>
  <si>
    <t>86</t>
  </si>
  <si>
    <t>997221551-1</t>
  </si>
  <si>
    <t>Vodorovná doprava suti bez naložení, ale se složením a s hrubým urovnáním ze sypkých materiálů, na vzdálenost do 1 km (na skládku)</t>
  </si>
  <si>
    <t>338839195</t>
  </si>
  <si>
    <t>87</t>
  </si>
  <si>
    <t>997221559</t>
  </si>
  <si>
    <t>Vodorovná doprava suti bez naložení, ale se složením a s hrubým urovnáním Příplatek k ceně za každý další i započatý 1 km přes 1 km (x 20km)</t>
  </si>
  <si>
    <t>2044846150</t>
  </si>
  <si>
    <t>88</t>
  </si>
  <si>
    <t>997221815</t>
  </si>
  <si>
    <t>Poplatek za uložení stavebního odpadu na skládce (skládkovné) betonového</t>
  </si>
  <si>
    <t>-1475332038</t>
  </si>
  <si>
    <t xml:space="preserve">Poznámka k souboru cen:_x000D_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</si>
  <si>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89</t>
  </si>
  <si>
    <t>997221855</t>
  </si>
  <si>
    <t>Poplatek za uložení stavebního odpadu na skládce (skládkovné) zeminy a kameniva</t>
  </si>
  <si>
    <t>1951772629</t>
  </si>
  <si>
    <t>90</t>
  </si>
  <si>
    <t>9972218-R</t>
  </si>
  <si>
    <t>Poplatek za uložení stavebního odpadu na skládce (skládkovné) asfaltového bez obsahu dehtu</t>
  </si>
  <si>
    <t>1356545754</t>
  </si>
  <si>
    <t>998</t>
  </si>
  <si>
    <t>Přesun hmot</t>
  </si>
  <si>
    <t>91</t>
  </si>
  <si>
    <t>998225111</t>
  </si>
  <si>
    <t>Přesun hmot pro komunikace s krytem z kameniva, monolitickým betonovým nebo živičným dopravní vzdálenost do 200 m jakékoliv délky objektu</t>
  </si>
  <si>
    <t>1479446331</t>
  </si>
  <si>
    <t xml:space="preserve">Poznámka k souboru cen:_x000D_
1. Ceny lze použít i pro plochy letišť s krytem monolitickým betonovým nebo živičným. </t>
  </si>
  <si>
    <t>PSV</t>
  </si>
  <si>
    <t>Práce a dodávky PSV</t>
  </si>
  <si>
    <t>711</t>
  </si>
  <si>
    <t>Izolace proti vodě, vlhkosti a plynům</t>
  </si>
  <si>
    <t>92</t>
  </si>
  <si>
    <t>711471053</t>
  </si>
  <si>
    <t>Provedení izolace proti povrchové a podpovrchové tlakové vodě termoplasty na ploše vodorovné V folií z nízkolehčeného PE položenou volně</t>
  </si>
  <si>
    <t>26513693</t>
  </si>
  <si>
    <t xml:space="preserve">Poznámka k souboru cen:_x000D_
1. Izolace plochy jednotlivě do 10 m2 lze oceňovat cenami příslušných izolací a cenou 711 49-9097 Příplatek za plochy do 10 m2. 2. Cenami lze oceňovat i montáž proti zemní vlhkosti. </t>
  </si>
  <si>
    <t>93</t>
  </si>
  <si>
    <t>283220290</t>
  </si>
  <si>
    <t>fólie zemní hydroizolační mPVC, tl. 2,0 mm</t>
  </si>
  <si>
    <t>-865302777</t>
  </si>
  <si>
    <t>168*1,15</t>
  </si>
  <si>
    <t>94</t>
  </si>
  <si>
    <t>998711201</t>
  </si>
  <si>
    <t>Přesun hmot pro izolace proti vodě, vlhkosti a plynům stanovený procentní sazbou (%) z ceny vodorovná dopravní vzdálenost do 50 m v objektech výšky do 6 m</t>
  </si>
  <si>
    <t>%</t>
  </si>
  <si>
    <t>-52167700</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</si>
  <si>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</si>
  <si>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SO 100.1 - Odvodnění</t>
  </si>
  <si>
    <t xml:space="preserve">    3 - Svislé a kompletní konstrukce</t>
  </si>
  <si>
    <t xml:space="preserve">    4 - Vodorovné konstrukce</t>
  </si>
  <si>
    <t>OST - Ostatní</t>
  </si>
  <si>
    <t>1151012-R</t>
  </si>
  <si>
    <t>Čerpání vody na dopravní výšku do 10 m s uvažovaným průměrným přítokem do 50 l/min</t>
  </si>
  <si>
    <t>hod</t>
  </si>
  <si>
    <t>2038199492</t>
  </si>
  <si>
    <t xml:space="preserve">Poznámka k souboru cen:_x000D_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</si>
  <si>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119001401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</si>
  <si>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</si>
  <si>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395174649</t>
  </si>
  <si>
    <t xml:space="preserve">Poznámka k souboru cen:_x000D_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</si>
  <si>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119001402</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</si>
  <si>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přes 200 do 500</t>
  </si>
  <si>
    <t>200708409</t>
  </si>
  <si>
    <t>130001101</t>
  </si>
  <si>
    <t>Příplatek k cenám hloubených vykopávek za ztížení vykopávky v blízkosti podzemního vedení nebo výbušnin pro jakoukoliv třídu horniny</t>
  </si>
  <si>
    <t>1582665368</t>
  </si>
  <si>
    <t xml:space="preserve">Poznámka k souboru cen:_x000D_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</si>
  <si>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130901122</t>
  </si>
  <si>
    <t>Bourání konstrukcí v hloubených vykopávkách - ručně z betonu prostého prokládaného kamenem</t>
  </si>
  <si>
    <t>-1292497260</t>
  </si>
  <si>
    <t xml:space="preserve">Poznámka k souboru cen:_x000D_
1. Ceny jsou určeny pouze pro bourání konstrukcí ze zdiva nebo z betonu ve výkopišti při provádění zemních prací, jsou-li zdivo nebo beton obklopeny horninou nebo sypaninou tak, že k nim bez vykopávky není přístup. 2. Ceny lze použít i pro bourání konstrukcí při vykopávkách zářezů. 3. Ceny nelze použít pro bourání konstrukcí a) na suchu ze zdiva nebo z betonu jako samostatnou stavební práci, i když jsou bourané konstrukce pod úrovní terénu, jako např. zdi, stropy a klenby v suterénu, b) pod vodou - ze zdiva nebo z betonu prostého, zakazuje-li projekt použití trhavin, - z betonu železového nebo předpjatého a ocelových konstrukcí. 4. Svislé, příp. vodorovné přemístění materiálu z rozbouraných konstrukcí ve výkopišti se oceňuje jako přemístění výkopku z hornin 5 až 7 cenami souboru cen 161 10-11 Svislé přemístění výkopku, příp. 162 . 0-1 . Vodorovné přemístění výkopku se složením, ale bez naložení a rozprostření. 5. Bourání konstrukce ze zdiva nebo z betonu prostého pod vodou se oceňuje cenou 127 40-1112 Vykopávka pod vodou v hornině tř. 5 s použitím trhavin. 6. V cenách jsou započteny i náklady na přemístění suti na hromady na vzdálenost do 20 m nebo naložení na dopravní prostředek. 7. Objem vybouraného materiálu pro přemístění se rovná objemu konstrukcí před rozbouráním. </t>
  </si>
  <si>
    <t>131301101</t>
  </si>
  <si>
    <t>Hloubení nezapažených jam a zářezů s urovnáním dna do předepsaného profilu a spádu v hornině tř. 4 do 100 m3</t>
  </si>
  <si>
    <t>816337559</t>
  </si>
  <si>
    <t xml:space="preserve">Poznámka k souboru cen:_x000D_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</si>
  <si>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131301109</t>
  </si>
  <si>
    <t>Hloubení nezapažených jam a zářezů s urovnáním dna do předepsaného profilu a spádu Příplatek k cenám za lepivost horniny tř. 4</t>
  </si>
  <si>
    <t>1919843989</t>
  </si>
  <si>
    <t>132301201</t>
  </si>
  <si>
    <t>Hloubení zapažených i nezapažených rýh šířky přes 600 do 2 000 mm s urovnáním dna do předepsaného profilu a spádu v hornině tř. 4 do 100 m3</t>
  </si>
  <si>
    <t>-929173345</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</si>
  <si>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</si>
  <si>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132301209</t>
  </si>
  <si>
    <t>Hloubení zapažených i nezapažených rýh šířky přes 600 do 2 000 mm s urovnáním dna do předepsaného profilu a spádu v hornině tř. 4 Příplatek k cenám za lepivost horniny tř. 4</t>
  </si>
  <si>
    <t>-677004906</t>
  </si>
  <si>
    <t>142264111</t>
  </si>
  <si>
    <t>Ražení štol ruční, v hornině II. stupně ražnosti, suché, bez použití trhavin délky štoly do 200 m, o průřezu TV přes 1,5 do 4 m2</t>
  </si>
  <si>
    <t>1315741594</t>
  </si>
  <si>
    <t>144261111</t>
  </si>
  <si>
    <t>Ražení šachet svislých hloubky do 15 m s vytěžením rubaniny na povrch, s naložením na dopravní prostředky nebo přemístěním do 5 m, všech tvarů průřezů šachet v hornině II. stupně ražnosti suché, o průřezu TV do 10 m2</t>
  </si>
  <si>
    <t>1975675276</t>
  </si>
  <si>
    <t>151101102</t>
  </si>
  <si>
    <t>Zřízení pažení a rozepření stěn rýh pro podzemní vedení pro všechny šířky rýhy příložné pro jakoukoliv mezerovitost, hloubky do 4 m</t>
  </si>
  <si>
    <t>680765228</t>
  </si>
  <si>
    <t xml:space="preserve">Poznámka k souboru cen:_x000D_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</si>
  <si>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151101112</t>
  </si>
  <si>
    <t>Odstranění pažení a rozepření stěn rýh pro podzemní vedení s uložením materiálu na vzdálenost do 3 m od kraje výkopu příložné, hloubky přes 2 do 4 m</t>
  </si>
  <si>
    <t>872219712</t>
  </si>
  <si>
    <t>151101301</t>
  </si>
  <si>
    <t>Zřízení rozepření zapažených stěn výkopů s potřebným přepažováním při roubení příložném, hloubky do 4 m</t>
  </si>
  <si>
    <t>1594982580</t>
  </si>
  <si>
    <t xml:space="preserve">Poznámka k souboru cen:_x000D_
1. Ceny nelze použít pro oceňování rozepření stěn rýh pro podzemní vedení v hloubce do 8m; toto rozepření je započteno v cenách souboru cen 151 . 0-11 Zřízení pažení a rozepření stěn rýh pro podzemní vedení pro všechny šířky rýhy. </t>
  </si>
  <si>
    <t>151201311</t>
  </si>
  <si>
    <t>Odstranění rozepření stěn výkopů s uložením materiálu na vzdálenost do 3 m od okraje výkopu roubení zátažného, hloubky do 4 m</t>
  </si>
  <si>
    <t>1444279537</t>
  </si>
  <si>
    <t>154063111</t>
  </si>
  <si>
    <t>Pažení výrubu štol pažnicemi, ražených v hornině suché, trvale zabudované ocelovými pažnicemi hmotnosti přes 35 do 55 kg/m2, délky štoly do 200 m</t>
  </si>
  <si>
    <t>-829408978</t>
  </si>
  <si>
    <t>154065421</t>
  </si>
  <si>
    <t>Pažení výrubu svislé šachty v hornině suché ocelovými pažnicemi hmotnosti od 35 do 55 kg/m2 do 1 roku</t>
  </si>
  <si>
    <t>43693571</t>
  </si>
  <si>
    <t>154065521</t>
  </si>
  <si>
    <t>Odpažení výrubu šachty pažené v hornině suché ocelovými pažnicemi</t>
  </si>
  <si>
    <t>1161318931</t>
  </si>
  <si>
    <t>154066111</t>
  </si>
  <si>
    <t>Nosná typová konstrukce výstroje štol trvale zabudovaných z úplných ocelových rámů, z typových oblouků z profilové oceli "K" délky štoly, do 200 m, v hornině suché</t>
  </si>
  <si>
    <t>-1353307723</t>
  </si>
  <si>
    <t>154066121</t>
  </si>
  <si>
    <t>Montáž netypové nosné konstrukce výstroje štol trvale zabudovaných z úplných ocelových rámů, délky štoly, do 200 m, v hornině suché</t>
  </si>
  <si>
    <t>-1318227225</t>
  </si>
  <si>
    <t>1301026-R</t>
  </si>
  <si>
    <t>tyč ocelová plochá, značka oceli S 235, 80 x 6  mm</t>
  </si>
  <si>
    <t>-1484544578</t>
  </si>
  <si>
    <t>365*0,001 'Přepočtené koeficientem množství</t>
  </si>
  <si>
    <t>154067141</t>
  </si>
  <si>
    <t>Typová konstrukce výstroje šachet trvale zabudovaných z úplných ocelových rámů z typových oblouků poddajných úplných a profilové oceli K 11 500.0, včetně spojovacích prvků montáž včetně dodání materiálu, v hornině suché</t>
  </si>
  <si>
    <t>-1156248174</t>
  </si>
  <si>
    <t>154067241</t>
  </si>
  <si>
    <t>Typová konstrukce výstroje šachet dočasně zabudovaných z úplných ocelových rámů z typových oblouků poddajných úplných a profilové oceli K 11 500.0, včetně spojovacích prvků montáž včetně dodání materiálu, v hornině suché</t>
  </si>
  <si>
    <t>70571935</t>
  </si>
  <si>
    <t>154067242</t>
  </si>
  <si>
    <t>Typová konstrukce výstroje šachet dočasně zabudovaných z úplných ocelových rámů z typových oblouků poddajných úplných a profilové oceli K 11 500.0, včetně spojovacích prvků demontáž v hornině suché</t>
  </si>
  <si>
    <t>-649112424</t>
  </si>
  <si>
    <t>154067341</t>
  </si>
  <si>
    <t>Netypová výstroj šachet z úplných ocelových rámů včetně spojovacích prvků výztuže montáž včetně dodání materiálu, v hornině suché</t>
  </si>
  <si>
    <t>302625341</t>
  </si>
  <si>
    <t xml:space="preserve">Poznámka k souboru cen:_x000D_
1. Dodání konstrukce a spojovacího materiálu se oceňuje ve specifikaci. Ztratné se stanoví ve výši 1 %. 2. Ceny platí pro montáž rámů i jednotlivých konstrukčních prvků nosné i pomocné konstrukce. </t>
  </si>
  <si>
    <t>154067342</t>
  </si>
  <si>
    <t>Netypová výstroj šachet z úplných ocelových rámů včetně spojovacích prvků výztuže demontáž v hornině suché</t>
  </si>
  <si>
    <t>475375727</t>
  </si>
  <si>
    <t>1301028-R</t>
  </si>
  <si>
    <t>tyč ocelová plochá, značka oceli S 235 JR, 100 x 6 mm</t>
  </si>
  <si>
    <t>29205012</t>
  </si>
  <si>
    <t>161152111</t>
  </si>
  <si>
    <t>Svislé přemístění rubaniny v hoře z hloubky do 15 m</t>
  </si>
  <si>
    <t>-1500450450</t>
  </si>
  <si>
    <t xml:space="preserve">Poznámka k souboru cen:_x000D_
1. Ceny jsou určeny pro všechny stupně ražnosti a míry zavodnění. 2. V cenách jsou započteny i náklady na vyklopení rubaniny na dopravní prostředek, do zásobníku nebo na terén popř. na vypuštění ze zásobníku na dopravní prostředek. 3. Pro volbu ceny je rozhodující hloubka, která je určena vzdáleností dna šachty od vodorovné roviny, proložené středním bodem ústí šachty ve srovnaném terénu. 4. Objem rubaniny se stanoví v m3 rostlého stavu jako součin plochy teoretického výrubního průřezu, příslušného součinitele z přílohy č. 7 a délky štoly. 5. Jestliže trvalý nadměrný výrub je vyplňován zakládkou z rubaniny za pažení, pro určení zbylého množství rubaniny z ražby pro svislé přemístění rubaniny v hoře se od objemu rubaniny z ražby (v rostlém stavu) odečte objem zakládky redukovaný (z nakypřeného stavu na rostlý stav) příslušným součinitelem z přílohy č. 6. </t>
  </si>
  <si>
    <t>Vodorovné přemístění výkopku nebo sypaniny po suchu na obvyklém dopravním prostředku, bez naložení výkopku, avšak se složením bez rozhrnutí z horniny tř. 1 až 4 na vzdálenost přes 9 000 do 10 000 m</t>
  </si>
  <si>
    <t>136782623</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</si>
  <si>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</si>
  <si>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</si>
  <si>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-2055736640</t>
  </si>
  <si>
    <t>22,95*15</t>
  </si>
  <si>
    <t>162701155</t>
  </si>
  <si>
    <t>Vodorovné přemístění výkopku nebo sypaniny po suchu na obvyklém dopravním prostředku, bez naložení výkopku, avšak se složením bez rozhrnutí z horniny tř. 5 až 7 na vzdálenost přes 9 0000 do 10 000 m</t>
  </si>
  <si>
    <t>-659917445</t>
  </si>
  <si>
    <t>162701159</t>
  </si>
  <si>
    <t>Vodorovné přemístění výkopku nebo sypaniny po suchu na obvyklém dopravním prostředku, bez naložení výkopku, avšak se složením bez rozhrnutí z horniny tř. 5 až 7 na vzdálenost Příplatek k ceně za každých dalších i započatých 1 000 m</t>
  </si>
  <si>
    <t>198330806</t>
  </si>
  <si>
    <t>136,96*15</t>
  </si>
  <si>
    <t>163333511</t>
  </si>
  <si>
    <t>Vodorovné přemístění rubaniny ze štol v hoře bez naložení délky dopravní trasy, do 200 m, horniny suché</t>
  </si>
  <si>
    <t>-1085144457</t>
  </si>
  <si>
    <t xml:space="preserve">Poznámka k souboru cen:_x000D_
1. Ceny jsou určeny pro všechny stupně ražnosti a výrubní průřezy. 2. V cenách jsou započteny i náklady na: a) manipulaci s rubaninou k zařízení pro svislé přemístění rubaniny v hoře, b) vyklopení rubaniny na dopravní prostředek, do zásobníku nebo na terén, jestliže není prováděno svislé přemístění rubaniny v hoře. 3. Do délky dopravní trasy v hoře se započítává i délka vodorovného přemístění navazující štolou nebo tunelem popř. i nádvoří mimo horu, pokud tato doprava přímo navazuje stejným dopravním prostředkem, bez překládání, na přemístění z hory. 4. Objem rubaniny se stanoví v m3 rostlého stavu součinem teoretického výrubního průřezu, příslušného součinitele z přílohy č. 7 a délky štoly. 5. Jestliže trvalý nadměrný výrub je vyplňován zakládkou z rubaniny za pažení, pro určení zbylého množství rubaniny z ražby pro vodorovné přemístění rubaniny v hoře se od objemu rubaniny z ražby (v rostlém stavu) odečte objem zakládky redukovaný (z nakypřeného stavu na rostlý stav) příslušným součinitelem z přílohy č. 6. </t>
  </si>
  <si>
    <t>-472089484</t>
  </si>
  <si>
    <t>432174493</t>
  </si>
  <si>
    <t>159,91*2</t>
  </si>
  <si>
    <t>174101101</t>
  </si>
  <si>
    <t>Zásyp sypaninou z jakékoliv horniny s uložením výkopku ve vrstvách se zhutněním jam, šachet, rýh nebo kolem objektů v těchto vykopávkách</t>
  </si>
  <si>
    <t>-1717649475</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</si>
  <si>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</si>
  <si>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583441720</t>
  </si>
  <si>
    <t>štěrkodrť frakce 0-32 třída C</t>
  </si>
  <si>
    <t>-578782393</t>
  </si>
  <si>
    <t>176101112</t>
  </si>
  <si>
    <t>Výplň štoly délky do 200 m betonem tř. C 12/15</t>
  </si>
  <si>
    <t>-467406191</t>
  </si>
  <si>
    <t xml:space="preserve">Poznámka k souboru cen:_x000D_
1. V ceně -1111 Výplň štoly rubaninou jsou započteny náklady na: a) vybrání vhodné horniny, její přehození do 3 m nebo naložení na dopravní prostředek a uložení do štoly, b) vyzdění čílek. 2. V ceně -1111 Výplň štoly rubaninou nejsou započteny náklady na: a) vodorovné přemístění rubaniny v hoře; toto přemístění se oceňuje cenami souboru cen 163 33-3 Vodorovné přemístění rubaniny v hoře této části katalogu, b) svislé přemístění v šachtě; tyto práce se oceňují cenami souboru cen 161 15-2 Svislé přemístění rubaniny v hoře, této části katalogu, c) výplň štoly jiným materiálem mimo rubaninu; tato výplň se oceňuje cenou -1111, přičemž dodání materiálu se oceňuje ve specifikaci. 3. Objem výplně štoly je určen objemem vyplňovaného prostoru štoly. Od objemu vyplňovaného prostoru se odečítá objem potrubí a jiných vedení o průřezu přes 0,03 m2. </t>
  </si>
  <si>
    <t>216902111</t>
  </si>
  <si>
    <t>Očištění nezapaženého dna štol jakékoliv délky</t>
  </si>
  <si>
    <t>-1902872949</t>
  </si>
  <si>
    <t xml:space="preserve">Poznámka k souboru cen:_x000D_
1. Cena je určena pro všechny stupně ražnosti a míry zavodnění. 2. V ceně jsou započteny i náklady na naložení uvolněného materiálu a naplavenin do tl. 100 mm na dopravní prostředek. </t>
  </si>
  <si>
    <t>216905111</t>
  </si>
  <si>
    <t>Očištění lícních ploch šachet jakéhokoli stupně ražnosti</t>
  </si>
  <si>
    <t>-744360700</t>
  </si>
  <si>
    <t>216906111</t>
  </si>
  <si>
    <t>Očištění nezapaženého dna šachet jakéhokoli stupně ražnosti</t>
  </si>
  <si>
    <t>1127236983</t>
  </si>
  <si>
    <t>Svislé a kompletní konstrukce</t>
  </si>
  <si>
    <t>356934021</t>
  </si>
  <si>
    <t>Stokové vložky kameninové osazované na cementovou maltu MC 10 dodatečně ve stoce z cihlového zdiva nebo z betonu prostého dvoupásové DN 200</t>
  </si>
  <si>
    <t>953316633</t>
  </si>
  <si>
    <t xml:space="preserve">Poznámka k souboru cen:_x000D_
1. Ceny vložek dodatečně osazovaných lze použít jen při úpravě dosavadní stoky pro napojení nové. 2. V cenách vložek dodatečně osazovaných jsou započteny i náklady na vybourání otvorů. 3. V cenách jsou započteny i náklady na: a) podbetonování a vyplnění dutin vložek betonem tř. C 8/10, b) dodání a osazení poklic do hrdel a jejich utěsnění. </t>
  </si>
  <si>
    <t>Vodorovné konstrukce</t>
  </si>
  <si>
    <t>452311131</t>
  </si>
  <si>
    <t>Podkladní a zajišťovací konstrukce z betonu prostého v otevřeném výkopu desky pod potrubí, stoky a drobné objekty z betonu tř. C 12/15</t>
  </si>
  <si>
    <t>-609743182</t>
  </si>
  <si>
    <t xml:space="preserve">Poznámka k souboru cen:_x000D_
1. Ceny -1121 až -1181 a -1192 lze použít i pro ochrannou vrstvu pod železobetonové konstrukce. 2. Ceny -2121 až -2181 a -2192 jsou určeny pro jakékoliv úkosy sedel. </t>
  </si>
  <si>
    <t>452311192</t>
  </si>
  <si>
    <t>Podkladní a zajišťovací konstrukce z betonu prostého v otevřeném výkopu Příplatek k cenám za práce ve štole pro desky</t>
  </si>
  <si>
    <t>-1617224528</t>
  </si>
  <si>
    <t>452312131</t>
  </si>
  <si>
    <t>Podkladní a zajišťovací konstrukce z betonu prostého v otevřeném výkopu sedlové lože pod potrubí z betonu tř. C 12/15</t>
  </si>
  <si>
    <t>-550146827</t>
  </si>
  <si>
    <t>452312192</t>
  </si>
  <si>
    <t>Podkladní a zajišťovací konstrukce z betonu prostého v otevřeném výkopu Příplatek k cenám za práce ve štole pro sedlové lože</t>
  </si>
  <si>
    <t>-51423055</t>
  </si>
  <si>
    <t>452313131</t>
  </si>
  <si>
    <t>Podkladní a zajišťovací konstrukce z betonu prostého v otevřeném výkopu bloky pro potrubí z betonu tř. C 12/15</t>
  </si>
  <si>
    <t>425905432</t>
  </si>
  <si>
    <t>831262191</t>
  </si>
  <si>
    <t>Montáž potrubí z trub kameninových hrdlových s integrovaným těsněním Příplatek k cenám za práce v otevřeném výkopu ve sklonu přes 20 %, pro DN od 100 do 300</t>
  </si>
  <si>
    <t>-1105240365</t>
  </si>
  <si>
    <t xml:space="preserve">Poznámka k souboru cen:_x000D_
1. V cenách montáže potrubí z trub kameninových hrdlových s integrovaným těsněním 831 . . -2121 jsou těsnící kroužky součástí dodávky kameninových trub. Tyto trouby se oceňují ve specifikaci, ztratné lze dohodnout ve výši 1,5 %. 2. Ceny 831 . . -2193 jsou určeny pro každé jednotlivé napojení dvou dříků trub o zhruba stejném průměru, kdy maximální rozdíl průměrů je 12 mm. Platí také pro spoj dvou různých materiálů 3. Ceny 26-3195 a 38-3195 jsou určeny pro každé jednotlivé připojení vnitřní kanalizace na kanalizační přípojku. </t>
  </si>
  <si>
    <t>831263195</t>
  </si>
  <si>
    <t>Montáž potrubí z trub kameninových hrdlových s integrovaným těsněním Příplatek k cenám za zřízení kanalizační přípojky DN od 100 do 300</t>
  </si>
  <si>
    <t>266348744</t>
  </si>
  <si>
    <t>831352121</t>
  </si>
  <si>
    <t>Montáž potrubí z trub kameninových hrdlových s integrovaným těsněním v otevřeném výkopu ve sklonu do 20 % DN 200</t>
  </si>
  <si>
    <t>-1444211184</t>
  </si>
  <si>
    <t>597107040</t>
  </si>
  <si>
    <t>trouba kameninová glazovaná pouze uvnitř DN200mm L2,50m spojovací systém C Třída 240</t>
  </si>
  <si>
    <t>-521813216</t>
  </si>
  <si>
    <t>32*1,015 'Přepočtené koeficientem množství</t>
  </si>
  <si>
    <t>837351221</t>
  </si>
  <si>
    <t>Montáž kameninových tvarovek na potrubí z trub kameninových v otevřeném výkopu s integrovaným těsněním odbočných DN 200</t>
  </si>
  <si>
    <t>1637225377</t>
  </si>
  <si>
    <t xml:space="preserve">Poznámka k souboru cen:_x000D_
1. Ceny jsou určeny pro montáž tvarovek v otevřeném výkopu jakéhokoliv sklonu. 2. Pro volbu ceny u odbočných tvarovek je rozhodující DN hlavního řadu; u jednoosých větší DN. 3. V cenách nejsou započteny náklady na dodání tvarovek a těsnícího materiálu, který je součástí tvarovek. Tyto náklady se oceňují ve specifikaci. </t>
  </si>
  <si>
    <t>597115470</t>
  </si>
  <si>
    <t>odbočka kameninová glazovaná jednoduchá šikmá DN200/200 L60cm spojovací systém C/F tř.240/160</t>
  </si>
  <si>
    <t>-489098417</t>
  </si>
  <si>
    <t>3*1,015 'Přepočtené koeficientem množství</t>
  </si>
  <si>
    <t>837352221</t>
  </si>
  <si>
    <t>Montáž kameninových tvarovek na potrubí z trub kameninových v otevřeném výkopu s integrovaným těsněním jednoosých DN 200</t>
  </si>
  <si>
    <t>-1174607737</t>
  </si>
  <si>
    <t>5971094-R</t>
  </si>
  <si>
    <t>koleno kameninové glazované DN200mm 15° spojovací systém F tř. 240</t>
  </si>
  <si>
    <t>743406081</t>
  </si>
  <si>
    <t>5971102-R</t>
  </si>
  <si>
    <t xml:space="preserve">oblouk kameninový gglazovaný DN200mm 45° spojovací systém F </t>
  </si>
  <si>
    <t>-263540725</t>
  </si>
  <si>
    <t>837355121</t>
  </si>
  <si>
    <t>Výsek a montáž kameninové odbočné tvarovky na kameninovém potrubí DN 200</t>
  </si>
  <si>
    <t>996003074</t>
  </si>
  <si>
    <t xml:space="preserve">Poznámka k souboru cen:_x000D_
1. Ceny jsou určeny pro dodatečné osazení odbočné tvarovky na dosavadním potrubí. 2. V cenách jsou započteny i náklady na odsekání betonu a nové obetonování betonem tř. C 8/10. 3. V cenách nejsou započteny náklady na dodání kameninové trouby a kameninové tvarovky; tyto náklady se oceňují ve specifikaci. Ztratné lze u trub dohodnout ve výši 1,5 %. </t>
  </si>
  <si>
    <t>8373551-R</t>
  </si>
  <si>
    <t>Navrtávka a napojení odbočky z kanalizačního řadu DN 400/200</t>
  </si>
  <si>
    <t>-1702954893</t>
  </si>
  <si>
    <t>895941111</t>
  </si>
  <si>
    <t>Zřízení vpusti kanalizační uliční z betonových dílců typ UV-50 normální</t>
  </si>
  <si>
    <t>1568472917</t>
  </si>
  <si>
    <t xml:space="preserve">Poznámka k souboru cen:_x000D_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</si>
  <si>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5922382-R</t>
  </si>
  <si>
    <t>souprava dílců vpusti</t>
  </si>
  <si>
    <t>-711818904</t>
  </si>
  <si>
    <t>899204112</t>
  </si>
  <si>
    <t>Osazení mříží litinových včetně rámů a košů na bahno pro třídu zatížení D400, E600</t>
  </si>
  <si>
    <t>2005359093</t>
  </si>
  <si>
    <t xml:space="preserve">Poznámka k souboru cen:_x000D_
1. V cenách nejsou započteny náklady na dodání mříží, rámů a košů na bahno; tyto náklady se oceňují ve specifikaci. </t>
  </si>
  <si>
    <t>5524232-R</t>
  </si>
  <si>
    <t>mříž kanalizační litinová 610 x 610 x 80 mm s rámem</t>
  </si>
  <si>
    <t>487467219</t>
  </si>
  <si>
    <t>5551791-R</t>
  </si>
  <si>
    <t>koše na bláto a kaly</t>
  </si>
  <si>
    <t>-261870796</t>
  </si>
  <si>
    <t>899623151</t>
  </si>
  <si>
    <t>Obetonování potrubí nebo zdiva stok betonem prostým v otevřeném výkopu, beton tř. C 16/20</t>
  </si>
  <si>
    <t>-438050587</t>
  </si>
  <si>
    <t xml:space="preserve">Poznámka k souboru cen:_x000D_
1. Obetonování zdiva stok ve štole se oceňuje cenami souboru cen 359 31-02 Výplň za rubem cihelného zdiva stok části A 03 tohoto katalogu. </t>
  </si>
  <si>
    <t>899623192</t>
  </si>
  <si>
    <t>Obetonování potrubí nebo zdiva stok betonem prostým Příplatek k ceně za práce ve štole</t>
  </si>
  <si>
    <t>-863773347</t>
  </si>
  <si>
    <t>9620000-R</t>
  </si>
  <si>
    <t>Vybourání uliční vpusti vč. vytržení mříže s rámem</t>
  </si>
  <si>
    <t>-1228246434</t>
  </si>
  <si>
    <t>997013501</t>
  </si>
  <si>
    <t>Odvoz suti a vybouraných hmot na skládku nebo meziskládku se složením, na vzdálenost do 1 km</t>
  </si>
  <si>
    <t>-1831052490</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</si>
  <si>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</si>
  <si>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997013509</t>
  </si>
  <si>
    <t>Odvoz suti a vybouraných hmot na skládku nebo meziskládku se složením, na vzdálenost Příplatek k ceně za každý další i započatý 1 km přes 1 km</t>
  </si>
  <si>
    <t>-1664303310</t>
  </si>
  <si>
    <t>1757635920</t>
  </si>
  <si>
    <t>997221825</t>
  </si>
  <si>
    <t>Poplatek za uložení stavebního odpadu na skládce (skládkovné) železobetonového</t>
  </si>
  <si>
    <t>-532862486</t>
  </si>
  <si>
    <t>998275101</t>
  </si>
  <si>
    <t>Přesun hmot pro trubní vedení hloubené z trub kameninových pro kanalizace v otevřeném výkopu dopravní vzdálenost do 15 m</t>
  </si>
  <si>
    <t>1100424710</t>
  </si>
  <si>
    <t xml:space="preserve">Poznámka k souboru cen:_x000D_
1. Položky přesunu hmot nelze užít pro zeminu, sypaniny, štěrkopísek, kamenivo ap. Případná manipulace s tímto materiálem se oceňuje souborem cen 162 .0-11 Vodorovné přemístění výkopku nebo sypaniny katalogu 800-1 Zemní práce. </t>
  </si>
  <si>
    <t>OST</t>
  </si>
  <si>
    <t>Ostatní</t>
  </si>
  <si>
    <t>R1</t>
  </si>
  <si>
    <t>Báňská záchranná služba</t>
  </si>
  <si>
    <t>den</t>
  </si>
  <si>
    <t>512</t>
  </si>
  <si>
    <t>-1156558896</t>
  </si>
  <si>
    <t>SO 400 - Veřejné osvětlení</t>
  </si>
  <si>
    <t>1 - Demontáže</t>
  </si>
  <si>
    <t>2 - Zemní práce</t>
  </si>
  <si>
    <t>3 - Montáž</t>
  </si>
  <si>
    <t>4 - Materiál</t>
  </si>
  <si>
    <t>HSV - Úkony orientační</t>
  </si>
  <si>
    <t xml:space="preserve">    5 - Úkony orientační</t>
  </si>
  <si>
    <t>Demontáže</t>
  </si>
  <si>
    <t>Pol83</t>
  </si>
  <si>
    <t>Kabelové pískové lože</t>
  </si>
  <si>
    <t>-999696175</t>
  </si>
  <si>
    <t>Pol84</t>
  </si>
  <si>
    <t>Betonový základ stožáru VO</t>
  </si>
  <si>
    <t>1059974434</t>
  </si>
  <si>
    <t>Pol85</t>
  </si>
  <si>
    <t xml:space="preserve">Kabely VO typu CYKY </t>
  </si>
  <si>
    <t>1687794910</t>
  </si>
  <si>
    <t>Pol66</t>
  </si>
  <si>
    <t>Vytyčení kabelové trasy</t>
  </si>
  <si>
    <t>km</t>
  </si>
  <si>
    <t>805536176</t>
  </si>
  <si>
    <t>Pol86</t>
  </si>
  <si>
    <t>Výkop pro základy stožárů, zem. tř. 3</t>
  </si>
  <si>
    <t>503366989</t>
  </si>
  <si>
    <t>Pol88</t>
  </si>
  <si>
    <t>Výkop kabelové rýhy hloubka 120cm, šíře 50cm</t>
  </si>
  <si>
    <t>194861213</t>
  </si>
  <si>
    <t>Pol89</t>
  </si>
  <si>
    <t>Uložení PVC pouzdra pro stožáry typu JB, P, KL</t>
  </si>
  <si>
    <t>1720651002</t>
  </si>
  <si>
    <t>Pol90</t>
  </si>
  <si>
    <t>Uložení plechu či keramické desky (dlaždice) pod stožáry</t>
  </si>
  <si>
    <t>-1994818538</t>
  </si>
  <si>
    <t>Pol91</t>
  </si>
  <si>
    <t>Pokládka chráničky HDPE/LDPE do A110mm</t>
  </si>
  <si>
    <t>-1753944701</t>
  </si>
  <si>
    <t>Pol70</t>
  </si>
  <si>
    <t>Pokládka výstražné bezpečnostní PE fólie 330mmx0,4mm</t>
  </si>
  <si>
    <t>804025903</t>
  </si>
  <si>
    <t>Pol71</t>
  </si>
  <si>
    <t>Zásyp kabelové rýhy hloubka 90cm, šíře 50cm</t>
  </si>
  <si>
    <t>-79725982</t>
  </si>
  <si>
    <t>Pol72</t>
  </si>
  <si>
    <t>-1972599566</t>
  </si>
  <si>
    <t>Pol82</t>
  </si>
  <si>
    <t xml:space="preserve">Zásyp kabelové rýhy </t>
  </si>
  <si>
    <t>-1500988549</t>
  </si>
  <si>
    <t>Pol73</t>
  </si>
  <si>
    <t>Zhutnění zeminy zahrnutých výkopů, hutnění po 20 cm</t>
  </si>
  <si>
    <t>1827123919</t>
  </si>
  <si>
    <t>Pol74</t>
  </si>
  <si>
    <t>Naložení přebytečného výkopku</t>
  </si>
  <si>
    <t>795159962</t>
  </si>
  <si>
    <t>Pol75</t>
  </si>
  <si>
    <t>Odvoz zeminy a sutě lokalita (do 3km)</t>
  </si>
  <si>
    <t>-1980671636</t>
  </si>
  <si>
    <t>Pol76</t>
  </si>
  <si>
    <t>Skládkovné - zemina</t>
  </si>
  <si>
    <t>-1867670983</t>
  </si>
  <si>
    <t>Pol77</t>
  </si>
  <si>
    <t>Zkouška hutnění zeminy</t>
  </si>
  <si>
    <t>1784557218</t>
  </si>
  <si>
    <t>Pol93</t>
  </si>
  <si>
    <t>Zhotovení beton. základu stožárů typu OSV do 12,0m</t>
  </si>
  <si>
    <t>1375524283</t>
  </si>
  <si>
    <t>Pol95</t>
  </si>
  <si>
    <t>Ostatní zemní práce</t>
  </si>
  <si>
    <t>948152332</t>
  </si>
  <si>
    <t>Montáž</t>
  </si>
  <si>
    <t>Pol96</t>
  </si>
  <si>
    <t>Montáž stožáru do OSV12, OSVP6,5 vč. nátěrových úprav</t>
  </si>
  <si>
    <t>-1207344188</t>
  </si>
  <si>
    <t>Pol97</t>
  </si>
  <si>
    <t xml:space="preserve">Montáž výložníku na stožár 8m až 14m </t>
  </si>
  <si>
    <t>722729631</t>
  </si>
  <si>
    <t>Pol98</t>
  </si>
  <si>
    <t>Montáž výboj. svítidla vč. zdroje na výložník stožáru vč. zapojení</t>
  </si>
  <si>
    <t>1648583182</t>
  </si>
  <si>
    <t>Pol99</t>
  </si>
  <si>
    <t>Montáž elektrovýzbroje - stožárová svorkovnice 1,5 -35, jedno- a více-svorková</t>
  </si>
  <si>
    <t>1521822347</t>
  </si>
  <si>
    <t>Pol100</t>
  </si>
  <si>
    <t>Montáž pojistky skleněné, In = 6A a 10A na DIN lištu</t>
  </si>
  <si>
    <t>519986350</t>
  </si>
  <si>
    <t>Pol101</t>
  </si>
  <si>
    <t xml:space="preserve">Montáž kabelu CYKY-J 3x1,5mm2, propojení ve stožárech </t>
  </si>
  <si>
    <t>-464163004</t>
  </si>
  <si>
    <t>Pol102</t>
  </si>
  <si>
    <t>Pokládka kabelu do průřezu 4x25mm2 uložený, napájecí kabel pro stožáry</t>
  </si>
  <si>
    <t>-1487584707</t>
  </si>
  <si>
    <t>Pol103</t>
  </si>
  <si>
    <t>Zatažení/uložení kabelu do průřezu 4x6mm2 do chráničky - napojení označníků</t>
  </si>
  <si>
    <t>74041161</t>
  </si>
  <si>
    <t>Pol104</t>
  </si>
  <si>
    <t>Zhotovení koncovky pro kabely do průřezu 4x35mm2, zapojení</t>
  </si>
  <si>
    <t>1715725964</t>
  </si>
  <si>
    <t>Pol105</t>
  </si>
  <si>
    <t>Uložení zemnícího drátu do kabelové rýhy, vč. zapojení</t>
  </si>
  <si>
    <t>593947663</t>
  </si>
  <si>
    <t>Pol106</t>
  </si>
  <si>
    <t>Montáž označovacího štítku stožáru VO</t>
  </si>
  <si>
    <t>447326414</t>
  </si>
  <si>
    <t>Pol107</t>
  </si>
  <si>
    <t>Montáž svorek hromosvodových typu SR01, SR02, SR03</t>
  </si>
  <si>
    <t>-1411483805</t>
  </si>
  <si>
    <t>Pol17</t>
  </si>
  <si>
    <t>Montáž označovacího štítku kabelu</t>
  </si>
  <si>
    <t>-2111351674</t>
  </si>
  <si>
    <t>Materiál</t>
  </si>
  <si>
    <t>Pol108</t>
  </si>
  <si>
    <t>Stožár ocelový typu OSV, výška 10,0m</t>
  </si>
  <si>
    <t>-1721397267</t>
  </si>
  <si>
    <t>Pol110</t>
  </si>
  <si>
    <t>Výložník typu J1-1500/0°</t>
  </si>
  <si>
    <t>-227610611</t>
  </si>
  <si>
    <t>Pol111</t>
  </si>
  <si>
    <t>Svítidlo výbojkové typu SAFÍR S2, 230V/50Hz, 50W, IP66/IP44, O dříku stožáru 60mm</t>
  </si>
  <si>
    <t>92913401</t>
  </si>
  <si>
    <t>Pol113</t>
  </si>
  <si>
    <t>Světelný zdroj - sodíková vysokotlaká výbojka čirá150 W</t>
  </si>
  <si>
    <t>1140671933</t>
  </si>
  <si>
    <t>Pol114</t>
  </si>
  <si>
    <t>Pojistková vložka skleněná, In = 6A na DIN lištu</t>
  </si>
  <si>
    <t>342416921</t>
  </si>
  <si>
    <t>Pol115</t>
  </si>
  <si>
    <t>Elektrovýzbroj - stožárová svorkovnice 1,5 - 35, vícesvorková</t>
  </si>
  <si>
    <t>-535444846</t>
  </si>
  <si>
    <t>Pol116</t>
  </si>
  <si>
    <t>Označovací štítek stožáru VO</t>
  </si>
  <si>
    <t>-1481300196</t>
  </si>
  <si>
    <t>Pol117</t>
  </si>
  <si>
    <t>Označovací štítek kabelu</t>
  </si>
  <si>
    <t>-452889371</t>
  </si>
  <si>
    <t>Pol118</t>
  </si>
  <si>
    <t>Ochr. asfalt. lak Renolak ALN pro nátěr spodní části stožáru</t>
  </si>
  <si>
    <t>-815475571</t>
  </si>
  <si>
    <t>Pol119</t>
  </si>
  <si>
    <t>PVC pouzdro pro stožár VO</t>
  </si>
  <si>
    <t>1849469725</t>
  </si>
  <si>
    <t>Pol120</t>
  </si>
  <si>
    <t>Keramická deska (dlaždice)</t>
  </si>
  <si>
    <t>1803926936</t>
  </si>
  <si>
    <t>Pol121</t>
  </si>
  <si>
    <t>Kabel CYKY-J 3x1,5mm2</t>
  </si>
  <si>
    <t>-1931773525</t>
  </si>
  <si>
    <t>Pol122</t>
  </si>
  <si>
    <t>Kabel CYKY-J 4x6mm2</t>
  </si>
  <si>
    <t>-404940936</t>
  </si>
  <si>
    <t>Pol123</t>
  </si>
  <si>
    <t>Drát FeZn f10mm, uložený ve výkopu</t>
  </si>
  <si>
    <t>-1951372767</t>
  </si>
  <si>
    <t>Pol124</t>
  </si>
  <si>
    <t>Uzemňovací svorka</t>
  </si>
  <si>
    <t>92896309</t>
  </si>
  <si>
    <t>Pol125</t>
  </si>
  <si>
    <t>Kabelová koncovka do 4x35mm2</t>
  </si>
  <si>
    <t>464719796</t>
  </si>
  <si>
    <t>Pol126</t>
  </si>
  <si>
    <t>Korugovaná chránička HDPE/LDPE A110mm</t>
  </si>
  <si>
    <t>-1581200532</t>
  </si>
  <si>
    <t>Pol128</t>
  </si>
  <si>
    <t>Drobný elektroinstalační materiál</t>
  </si>
  <si>
    <t>-773248833</t>
  </si>
  <si>
    <t>Pol134</t>
  </si>
  <si>
    <t>Kabel CYKY-J 4X25mm2</t>
  </si>
  <si>
    <t>645315694</t>
  </si>
  <si>
    <t>Pol80</t>
  </si>
  <si>
    <t>Výstražná bezp. PE fólie 330mmx0,4mm, červená</t>
  </si>
  <si>
    <t>2005452695</t>
  </si>
  <si>
    <t>Úkony orientační</t>
  </si>
  <si>
    <t>Pol135</t>
  </si>
  <si>
    <t>Autorský dozor</t>
  </si>
  <si>
    <t>2074419518</t>
  </si>
  <si>
    <t>Pol136</t>
  </si>
  <si>
    <t>Výchozí revize elektro</t>
  </si>
  <si>
    <t>1356630779</t>
  </si>
  <si>
    <t>Pol137</t>
  </si>
  <si>
    <t>Geodetické práce po ukončení montáže</t>
  </si>
  <si>
    <t>-1801479428</t>
  </si>
  <si>
    <t>Pol138</t>
  </si>
  <si>
    <t>Dokumentace skutečného provedení stavby</t>
  </si>
  <si>
    <t>1871680949</t>
  </si>
  <si>
    <t>Pol139</t>
  </si>
  <si>
    <t>Práce technika, koordinace, inženýrská činnost</t>
  </si>
  <si>
    <t>1957254360</t>
  </si>
  <si>
    <t>SO 461 - Úprava trakčního vedení</t>
  </si>
  <si>
    <t xml:space="preserve">HSV - Práce a dodávky </t>
  </si>
  <si>
    <t xml:space="preserve">    1 - Vodiče</t>
  </si>
  <si>
    <t xml:space="preserve">    2 - Závěsy TD</t>
  </si>
  <si>
    <t xml:space="preserve">    3 - Příčná pole</t>
  </si>
  <si>
    <t xml:space="preserve">    4 - Napájení</t>
  </si>
  <si>
    <t xml:space="preserve">    5 - Podélná pole</t>
  </si>
  <si>
    <t xml:space="preserve">    6 - Stožáry TV</t>
  </si>
  <si>
    <t xml:space="preserve">    7 - Zemní práce</t>
  </si>
  <si>
    <t xml:space="preserve">    8 - Demontáže</t>
  </si>
  <si>
    <t xml:space="preserve">    9 - Ostatní zajišťovací práce</t>
  </si>
  <si>
    <t xml:space="preserve">Práce a dodávky </t>
  </si>
  <si>
    <t>Vodiče</t>
  </si>
  <si>
    <t>2100305-R</t>
  </si>
  <si>
    <t>Trolejový drát CU 120, vč. mont</t>
  </si>
  <si>
    <t>1300753199</t>
  </si>
  <si>
    <t>210030472-S</t>
  </si>
  <si>
    <t>Lano 25 ANTICORO, vč. mont.</t>
  </si>
  <si>
    <t>1747270536</t>
  </si>
  <si>
    <t>210030502-S</t>
  </si>
  <si>
    <t>Lano CHBU 120 - pr. prop.včet.záv.</t>
  </si>
  <si>
    <t>-21543804</t>
  </si>
  <si>
    <t>210300503-s</t>
  </si>
  <si>
    <t>Lano CHBU 120 ukonč.včetně svorek</t>
  </si>
  <si>
    <t>-648090608</t>
  </si>
  <si>
    <t>Závěsy TD</t>
  </si>
  <si>
    <t>211030743</t>
  </si>
  <si>
    <t>Závěs TD pružný - přímá/delta</t>
  </si>
  <si>
    <t>-1266801186</t>
  </si>
  <si>
    <t>211030751</t>
  </si>
  <si>
    <t>Úsekový dělič včetně závěsů příd. lanem (silový)</t>
  </si>
  <si>
    <t>1416420043</t>
  </si>
  <si>
    <t>Příčná pole</t>
  </si>
  <si>
    <t>2100306-R</t>
  </si>
  <si>
    <t>Konzola sklolaminátová včetně vyv 1x 9m zdvojená</t>
  </si>
  <si>
    <t>-1936563835</t>
  </si>
  <si>
    <t>21003011-R</t>
  </si>
  <si>
    <t>T 41-5(3) Kotvení lana na stožár s regulací izolované</t>
  </si>
  <si>
    <t>1564613255</t>
  </si>
  <si>
    <t>2100307-R</t>
  </si>
  <si>
    <t>T 41-6 I. Kotvení lana na stožár bez reg. izolované</t>
  </si>
  <si>
    <t>-719018006</t>
  </si>
  <si>
    <t>21003000-R</t>
  </si>
  <si>
    <t>Objímka na st. T - připáskováno</t>
  </si>
  <si>
    <t>-1487636005</t>
  </si>
  <si>
    <t>21000308-R</t>
  </si>
  <si>
    <t>Závěs na zdi s tlumičem (kotva stáv.)</t>
  </si>
  <si>
    <t>1686912303</t>
  </si>
  <si>
    <t>2100308-R</t>
  </si>
  <si>
    <t>Trojsměrné spojené</t>
  </si>
  <si>
    <t>977042436</t>
  </si>
  <si>
    <t>Napájení</t>
  </si>
  <si>
    <t>211030752</t>
  </si>
  <si>
    <t>Odpojovač IVEP na stožár vč. připojení a ovládání ruční</t>
  </si>
  <si>
    <t>-1161023666</t>
  </si>
  <si>
    <t>211030753</t>
  </si>
  <si>
    <t>Růžková bleskojistka na stožár, vč. svodu a ukolejnění</t>
  </si>
  <si>
    <t>-285748715</t>
  </si>
  <si>
    <t>Podélná pole</t>
  </si>
  <si>
    <t>R-1</t>
  </si>
  <si>
    <t>Regulace přilehlých úseků TRAM - jednokolejně</t>
  </si>
  <si>
    <t>-255641187</t>
  </si>
  <si>
    <t>R-2</t>
  </si>
  <si>
    <t>Regulace a jízdní zkoušky a revize</t>
  </si>
  <si>
    <t>517497805</t>
  </si>
  <si>
    <t>R-3</t>
  </si>
  <si>
    <t>Sjízdná spojka TD - vč. montáže</t>
  </si>
  <si>
    <t>-606136588</t>
  </si>
  <si>
    <t>Stožáry TV</t>
  </si>
  <si>
    <t>R-4</t>
  </si>
  <si>
    <t>Stožár C 10 - vo vč. povrchové úpravy</t>
  </si>
  <si>
    <t>1584823940</t>
  </si>
  <si>
    <t>R-5</t>
  </si>
  <si>
    <t>Tabulka výstražná</t>
  </si>
  <si>
    <t>-1491207344</t>
  </si>
  <si>
    <t>R-6</t>
  </si>
  <si>
    <t>Vytyčení základů</t>
  </si>
  <si>
    <t>-523372693</t>
  </si>
  <si>
    <t>R-7</t>
  </si>
  <si>
    <t>Základ stožáru - výkop + 20%</t>
  </si>
  <si>
    <t>494598904</t>
  </si>
  <si>
    <t>R-8</t>
  </si>
  <si>
    <t>Beton vč. zapísk + 20%</t>
  </si>
  <si>
    <t>339327723</t>
  </si>
  <si>
    <t>R-9</t>
  </si>
  <si>
    <t>Ocelová roura základu 3m/8mm, d=500mm</t>
  </si>
  <si>
    <t>808188830</t>
  </si>
  <si>
    <t>R-10</t>
  </si>
  <si>
    <t>Ostatní plast PE 500</t>
  </si>
  <si>
    <t>85182053</t>
  </si>
  <si>
    <t>R-11</t>
  </si>
  <si>
    <t>Montáž stožáru T</t>
  </si>
  <si>
    <t>-1912135567</t>
  </si>
  <si>
    <t>R-12</t>
  </si>
  <si>
    <t>Odvoz zeminy do 15 km</t>
  </si>
  <si>
    <t>1116909422</t>
  </si>
  <si>
    <t>R-13</t>
  </si>
  <si>
    <t>Skládkovné</t>
  </si>
  <si>
    <t>-1348815680</t>
  </si>
  <si>
    <t>R-14</t>
  </si>
  <si>
    <t>Demontáž stožáru vč.kompletního základu (předpoklad 1x1,5x2,5 m) vč. odvozu vybouraného materiálu na skládku</t>
  </si>
  <si>
    <t>-1492970955</t>
  </si>
  <si>
    <t>R-15</t>
  </si>
  <si>
    <t>Prov.kotvení TV jednokolejně montáž-demontáž</t>
  </si>
  <si>
    <t>2021256308</t>
  </si>
  <si>
    <t>R-16</t>
  </si>
  <si>
    <t>Demontáž stávajícího TV</t>
  </si>
  <si>
    <t>2084047348</t>
  </si>
  <si>
    <t>Ostatní zajišťovací práce</t>
  </si>
  <si>
    <t>9989981-R</t>
  </si>
  <si>
    <t>Projednání a zajištění výluky tramvajové dopravy vč. náhradní autobusové dopravy, vč. souvisejících prací</t>
  </si>
  <si>
    <t>-237153077</t>
  </si>
  <si>
    <t>SO 501 - Vodovod</t>
  </si>
  <si>
    <t>M - Práce a dodávky M</t>
  </si>
  <si>
    <t xml:space="preserve">    23-M - Montáže potrubí</t>
  </si>
  <si>
    <t>115101301</t>
  </si>
  <si>
    <t>119001423</t>
  </si>
  <si>
    <t>132201202</t>
  </si>
  <si>
    <t>132201209</t>
  </si>
  <si>
    <t>161101101</t>
  </si>
  <si>
    <t>175111101</t>
  </si>
  <si>
    <t>štěrkopísek netříděný zásypový materiál</t>
  </si>
  <si>
    <t>451573111</t>
  </si>
  <si>
    <t>85134000-R</t>
  </si>
  <si>
    <t>Přepojení vodovodu</t>
  </si>
  <si>
    <t>Dočasný vodovod</t>
  </si>
  <si>
    <t>851371131</t>
  </si>
  <si>
    <t>857371131</t>
  </si>
  <si>
    <t>871211141</t>
  </si>
  <si>
    <t>891371112</t>
  </si>
  <si>
    <t>892381111</t>
  </si>
  <si>
    <t>892383122</t>
  </si>
  <si>
    <t>899401112</t>
  </si>
  <si>
    <t>Osazení poklopů litinových šoupátkových</t>
  </si>
  <si>
    <t>998273102</t>
  </si>
  <si>
    <t>998273129</t>
  </si>
  <si>
    <t>2300821-R</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</si>
  <si>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</si>
  <si>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</si>
  <si>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</si>
  <si>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</si>
  <si>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</si>
  <si>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</si>
  <si>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</si>
  <si>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</si>
  <si>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</si>
  <si>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</si>
  <si>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</si>
  <si>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</si>
  <si>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</si>
  <si>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</si>
  <si>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</si>
  <si>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</si>
  <si>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</si>
  <si>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</si>
  <si>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</si>
  <si>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</si>
  <si>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</si>
  <si>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</si>
  <si>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</si>
  <si>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</si>
  <si>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</si>
  <si>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</si>
  <si>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</si>
  <si>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</si>
  <si>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</si>
  <si>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</si>
  <si>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</si>
  <si>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</si>
  <si>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</si>
  <si>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</si>
  <si>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</si>
  <si>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</si>
  <si>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</si>
  <si>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</si>
  <si>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</si>
  <si>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</si>
  <si>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</si>
  <si>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</si>
  <si>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</si>
  <si>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</si>
  <si>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</si>
  <si>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</si>
  <si>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</si>
  <si>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</si>
  <si>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</si>
  <si>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</si>
  <si>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</si>
  <si>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</si>
  <si>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</si>
  <si>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</si>
  <si>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</si>
  <si>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</si>
  <si>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</si>
  <si>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</si>
  <si>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</si>
  <si>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</si>
  <si>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</si>
  <si>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</si>
  <si>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</si>
  <si>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</si>
  <si>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</si>
  <si>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</si>
  <si>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</si>
  <si>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</si>
  <si>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</si>
  <si>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</si>
  <si>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</si>
  <si>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</si>
  <si>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</si>
  <si>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</si>
  <si>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</si>
  <si>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</si>
  <si>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</si>
  <si>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</si>
  <si>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</si>
  <si>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</si>
  <si>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</si>
  <si>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</si>
  <si>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</si>
  <si>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</si>
  <si>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</si>
  <si>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</si>
  <si>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</si>
  <si>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</si>
  <si>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</si>
  <si>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</si>
  <si>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</si>
  <si>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</si>
  <si>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</si>
  <si>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</si>
  <si>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</si>
  <si>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</si>
  <si>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</si>
  <si>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</si>
  <si>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</si>
  <si>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</si>
  <si>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</si>
  <si>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</si>
  <si>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</si>
  <si>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</si>
  <si>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</si>
  <si>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</si>
  <si>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</si>
  <si>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</si>
  <si>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</si>
  <si>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</si>
  <si>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</si>
  <si>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</si>
  <si>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</si>
  <si>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</si>
  <si>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</si>
  <si>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</si>
  <si>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</si>
  <si>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</si>
  <si>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</si>
  <si>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</si>
  <si>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</si>
  <si>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</si>
  <si>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</si>
  <si>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</si>
  <si>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</si>
  <si>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</si>
  <si>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</si>
  <si>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</si>
  <si>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</si>
  <si>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</si>
  <si>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</si>
  <si>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</si>
  <si>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</si>
  <si>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</si>
  <si>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</si>
  <si>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</si>
  <si>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</si>
  <si>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</si>
  <si>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</si>
  <si>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</si>
  <si>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</si>
  <si>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</si>
  <si>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</si>
  <si>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</si>
  <si>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</si>
  <si>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</si>
  <si>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</si>
  <si>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</si>
  <si>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</si>
  <si>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</si>
  <si>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</si>
  <si>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</si>
  <si>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</si>
  <si>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</si>
  <si>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</si>
  <si>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</si>
  <si>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</si>
  <si>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</si>
  <si>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</si>
  <si>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</si>
  <si>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</si>
  <si>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</si>
  <si>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</si>
  <si>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</si>
  <si>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</si>
  <si>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</si>
  <si>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</si>
  <si>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</si>
  <si>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</si>
  <si>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</si>
  <si>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</si>
  <si>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</si>
  <si>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</si>
  <si>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</si>
  <si>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</si>
  <si>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</si>
  <si>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</si>
  <si>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</si>
  <si>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</si>
  <si>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</si>
  <si>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460010025</t>
  </si>
  <si>
    <t xml:space="preserve">Vytyčení sítí </t>
  </si>
  <si>
    <t>045002000</t>
  </si>
  <si>
    <t>Kompletační a koordinační činnost</t>
  </si>
  <si>
    <t>Manipulace na síti</t>
  </si>
  <si>
    <t>optimalizováno pro tisk sestav ve formátu A4 - na výšku</t>
  </si>
  <si>
    <t>{3d823eb7-add4-44f6-84f4-44f26747c1be}</t>
  </si>
  <si>
    <t>KRYCÍ LIST ROZPOČTU</t>
  </si>
  <si>
    <t>JKSO:</t>
  </si>
  <si>
    <t>Objednatel:</t>
  </si>
  <si>
    <t>Zhotovitel:</t>
  </si>
  <si>
    <t>Zpracovatel:</t>
  </si>
  <si>
    <t>Náklady z rozpočtu</t>
  </si>
  <si>
    <t>ze</t>
  </si>
  <si>
    <t>Zpracovatel</t>
  </si>
  <si>
    <t>Datum a podpis:</t>
  </si>
  <si>
    <t>Razítko</t>
  </si>
  <si>
    <t>Objednavatel</t>
  </si>
  <si>
    <t>Zhotovitel</t>
  </si>
  <si>
    <t>REKAPITULACE ROZPOČTU</t>
  </si>
  <si>
    <t>Kód - Popis</t>
  </si>
  <si>
    <t>1) Náklady z rozpočtu</t>
  </si>
  <si>
    <t>2) Ostatní náklady</t>
  </si>
  <si>
    <t>Celkové náklady za stavbu 1) + 2)</t>
  </si>
  <si>
    <t>ROZPOČET</t>
  </si>
  <si>
    <t>Pohotovost čerpací soupravy pro dopravní výšku do 10 m přítok do 500 l/min</t>
  </si>
  <si>
    <t>168264875</t>
  </si>
  <si>
    <t>Dočasné zajištění kabelů a kabelových tratí z více než 6 volně ložených kabelů</t>
  </si>
  <si>
    <t>-140821441</t>
  </si>
  <si>
    <t>119002121</t>
  </si>
  <si>
    <t>Přechodová lávka délky do 2 m včetně zábradlí pro zabezpečení výkopu zřízení</t>
  </si>
  <si>
    <t>-2064613692</t>
  </si>
  <si>
    <t>119002122</t>
  </si>
  <si>
    <t>Přechodová lávka délky do 2 m včetně zábradlí pro zabezpečení výkopu odstranění</t>
  </si>
  <si>
    <t>968480079</t>
  </si>
  <si>
    <t>120001101</t>
  </si>
  <si>
    <t>Příplatek za ztížení odkopávky nebo prokkopávky v blízkosti inženýrských sítí</t>
  </si>
  <si>
    <t>529159440</t>
  </si>
  <si>
    <t>102*1*2"řad vozovka</t>
  </si>
  <si>
    <t>13,05*0,9*2"přípojka chodník</t>
  </si>
  <si>
    <t>3*2,5*2"řad chodník</t>
  </si>
  <si>
    <t>Hloubení rýh š do 2000 mm v hornině tř. 3 objemu do 1000 m3</t>
  </si>
  <si>
    <t>1592212747</t>
  </si>
  <si>
    <t>121,5*1*1,57"řad vozovka</t>
  </si>
  <si>
    <t>29,29*0,9*1,59"přípojky</t>
  </si>
  <si>
    <t>Mezisoučet</t>
  </si>
  <si>
    <t>232,669*0,5"tř.</t>
  </si>
  <si>
    <t>Příplatek za lepivost k hloubení rýh š do 2000 mm v hornině tř. 3</t>
  </si>
  <si>
    <t>-573191768</t>
  </si>
  <si>
    <t>116,335*0,5</t>
  </si>
  <si>
    <t>132301202</t>
  </si>
  <si>
    <t>Hloubení rýh š do 2000 mm v hornině tř. 4 objemu do 1000 m3</t>
  </si>
  <si>
    <t>1745271904</t>
  </si>
  <si>
    <t>116,335</t>
  </si>
  <si>
    <t>Příplatek za lepivost k hloubení rýh š do 2000 mm v hornině tř. 4</t>
  </si>
  <si>
    <t>-1369999171</t>
  </si>
  <si>
    <t>58,168</t>
  </si>
  <si>
    <t>151101101</t>
  </si>
  <si>
    <t>Zřízení příložného pažení a rozepření stěn rýh hl do 2 m</t>
  </si>
  <si>
    <t>-1733206157</t>
  </si>
  <si>
    <t>121,5*2,1*2"řad vozovka</t>
  </si>
  <si>
    <t>29,29*0,9*2"přípojky chodník</t>
  </si>
  <si>
    <t>151101111</t>
  </si>
  <si>
    <t>Odstranění příložného pažení a rozepření stěn rýh hl do 2 m</t>
  </si>
  <si>
    <t>1721902189</t>
  </si>
  <si>
    <t>Svislé přemístění výkopku z horniny tř. 1 až 4 hl výkopu do 2,5 m</t>
  </si>
  <si>
    <t>297130971</t>
  </si>
  <si>
    <t>116,335*2</t>
  </si>
  <si>
    <t>Vodorovné přemístění do 10000 m výkopku/sypaniny z horniny tř. 1 až 4</t>
  </si>
  <si>
    <t>-315130768</t>
  </si>
  <si>
    <t>232,67</t>
  </si>
  <si>
    <t>Příplatek k vodorovnému přemístění výkopku/sypaniny z horniny tř. 1 až 4 ZKD 1000 m přes 10000 m</t>
  </si>
  <si>
    <t>-1192918909</t>
  </si>
  <si>
    <t>232,67*7</t>
  </si>
  <si>
    <t>Nakládání výkopku z hornin tř. 1 až 4 přes 100 m3</t>
  </si>
  <si>
    <t>-173881987</t>
  </si>
  <si>
    <t>2025273162</t>
  </si>
  <si>
    <t>Poplatek za uložení stavebního odpadu - zeminy a kameniva na skládce</t>
  </si>
  <si>
    <t>1142576959</t>
  </si>
  <si>
    <t>232,67*1,6</t>
  </si>
  <si>
    <t>Zásyp jam, šachet rýh nebo kolem objektů sypaninou se zhutněním</t>
  </si>
  <si>
    <t>1490531636</t>
  </si>
  <si>
    <t>121,5*1*0,87"řad vozovka</t>
  </si>
  <si>
    <t>29,29*0,9*1,19"chodník přípojky</t>
  </si>
  <si>
    <t>58344197</t>
  </si>
  <si>
    <t>štěrkodrť frakce 0/63</t>
  </si>
  <si>
    <t>-311788690</t>
  </si>
  <si>
    <t>137,075*1,7</t>
  </si>
  <si>
    <t>Obsypání potrubí ručně sypaninou bez prohození sítem, uloženou do 3 m</t>
  </si>
  <si>
    <t>2087810118</t>
  </si>
  <si>
    <t>121,5*1*0,6-3,14*0,33*0,33*96"řad vozovka</t>
  </si>
  <si>
    <t>29,29*0,3"přípojky chodník</t>
  </si>
  <si>
    <t>58331200</t>
  </si>
  <si>
    <t>657709727</t>
  </si>
  <si>
    <t>48,86*1,8</t>
  </si>
  <si>
    <t>Úprava pláně v hornině tř. 1 až 4 se zhutněním</t>
  </si>
  <si>
    <t>-1241628788</t>
  </si>
  <si>
    <t>121*1"řad vozovka</t>
  </si>
  <si>
    <t>30*0,9"chodník přípojky</t>
  </si>
  <si>
    <t>Lože pod potrubí otevřený výkop ze štěrkopísku</t>
  </si>
  <si>
    <t>-897918282</t>
  </si>
  <si>
    <t>121,5*1*0,1"řad vozovka</t>
  </si>
  <si>
    <t>29,29*0,9*0,1"chodník přípojky</t>
  </si>
  <si>
    <t>850375121</t>
  </si>
  <si>
    <t>Výřez nebo výsek na potrubí z trub litinových tlakových nebo plastických hmot DN 300</t>
  </si>
  <si>
    <t>-738788850</t>
  </si>
  <si>
    <t>552530R1</t>
  </si>
  <si>
    <t>sek DN 300 mm 1,0 m</t>
  </si>
  <si>
    <t>852014709</t>
  </si>
  <si>
    <t>552530R2</t>
  </si>
  <si>
    <t>sek DN 300 mm 2,5m</t>
  </si>
  <si>
    <t>-1116527528</t>
  </si>
  <si>
    <t>552530R3</t>
  </si>
  <si>
    <t>sek DN 300 mm 5,0m</t>
  </si>
  <si>
    <t>-1625540558</t>
  </si>
  <si>
    <t>1251855849</t>
  </si>
  <si>
    <t>85134001_R</t>
  </si>
  <si>
    <t>774074166</t>
  </si>
  <si>
    <t>Montáž potrubí z trub litinových hrdlových s integrovaným těsněním otevřený výkop DN 300</t>
  </si>
  <si>
    <t>-434405408</t>
  </si>
  <si>
    <t>55253021</t>
  </si>
  <si>
    <t>trouba vodovodní litinová hrdlová 6 m DN 300 mm</t>
  </si>
  <si>
    <t>-1598904396</t>
  </si>
  <si>
    <t>120</t>
  </si>
  <si>
    <t>857241131</t>
  </si>
  <si>
    <t>Montáž litinových tvarovek jednoosých hrdlových otevřený výkop s integrovaným těsněním DN 80</t>
  </si>
  <si>
    <t>-1720585172</t>
  </si>
  <si>
    <t>55253646</t>
  </si>
  <si>
    <t>přesuvka hrdlová litinová práškový epoxid tl 250µm se šroubovým spojem U-kus DN 80mm</t>
  </si>
  <si>
    <t>648049316</t>
  </si>
  <si>
    <t>857242122</t>
  </si>
  <si>
    <t>Montáž litinových tvarovek jednoosých přírubových otevřený výkop DN 80</t>
  </si>
  <si>
    <t>813186373</t>
  </si>
  <si>
    <t>55252300</t>
  </si>
  <si>
    <t>tvarovka přírubová s hladkým koncem F F-DN 80 PN 10-16-25-40 natural</t>
  </si>
  <si>
    <t>-708403688</t>
  </si>
  <si>
    <t>55253085</t>
  </si>
  <si>
    <t>trouba přírubová litinová vodovodní  PN 10/16 DN 80 dl 100mm</t>
  </si>
  <si>
    <t>298032591</t>
  </si>
  <si>
    <t>857261131</t>
  </si>
  <si>
    <t>Montáž litinových tvarovek jednoosých hrdlových otevřený výkop s integrovaným těsněním DN 100</t>
  </si>
  <si>
    <t>72632418</t>
  </si>
  <si>
    <t>55253647</t>
  </si>
  <si>
    <t>přesuvka hrdlová litinová práškový epoxid tl 250µm se šroubovým spojem U-kus DN 100mm</t>
  </si>
  <si>
    <t>1698217525</t>
  </si>
  <si>
    <t>857262122</t>
  </si>
  <si>
    <t>Montáž litinových tvarovek jednoosých přírubových otevřený výkop DN 100</t>
  </si>
  <si>
    <t>-2033445304</t>
  </si>
  <si>
    <t>55255239</t>
  </si>
  <si>
    <t>tvarovka přírubová s hladkým koncem F F-DN 100 PN 10-16 TT</t>
  </si>
  <si>
    <t>-644726372</t>
  </si>
  <si>
    <t>857351131</t>
  </si>
  <si>
    <t>Montáž litinových tvarovek jednoosých hrdlových otevřený výkop s integrovaným těsněním DN 200</t>
  </si>
  <si>
    <t>-185981552</t>
  </si>
  <si>
    <t>55253650</t>
  </si>
  <si>
    <t>přesuvka hrdlová litinová práškový epoxid tl 250µm se šroubovým spojem U-kus DN 200mm</t>
  </si>
  <si>
    <t>1992493810</t>
  </si>
  <si>
    <t>857352122</t>
  </si>
  <si>
    <t>Montáž litinových tvarovek jednoosých přírubových otevřený výkop DN 200</t>
  </si>
  <si>
    <t>1855907307</t>
  </si>
  <si>
    <t>55253896</t>
  </si>
  <si>
    <t>tvarovka přírubová s hrdlem z tvárné litiny,práškový epoxid, tl.250µm EU-kus DN200 L140 mm</t>
  </si>
  <si>
    <t>1597549432</t>
  </si>
  <si>
    <t>55255242</t>
  </si>
  <si>
    <t>tvarovka přírubová s hladkým koncem F F-DN 200 PN 10 TT</t>
  </si>
  <si>
    <t>362859859</t>
  </si>
  <si>
    <t>Montáž litinových tvarovek jednoosých hrdlových otevřený výkop s integrovaným těsněním DN 300</t>
  </si>
  <si>
    <t>-1480936533</t>
  </si>
  <si>
    <t>55253652</t>
  </si>
  <si>
    <t>přesuvka hrdlová litinová práškový epoxid tl 250µm se šroubovým spojem U-kus DN 300mm</t>
  </si>
  <si>
    <t>-93638961</t>
  </si>
  <si>
    <t>857372122</t>
  </si>
  <si>
    <t>Montáž litinových tvarovek jednoosých přírubových otevřený výkop DN 300</t>
  </si>
  <si>
    <t>-9738421</t>
  </si>
  <si>
    <t>55253628</t>
  </si>
  <si>
    <t>přechod přírubový,práškový epoxid tl250µm FFR-kus litinový dl 300mm DN 300/100mm</t>
  </si>
  <si>
    <t>-1847790153</t>
  </si>
  <si>
    <t>55254053</t>
  </si>
  <si>
    <t>koleno přírubové z tvárné litiny,práškový epoxid tl250µm s patkou N-kus DN 300mm</t>
  </si>
  <si>
    <t>104590484</t>
  </si>
  <si>
    <t>55255245</t>
  </si>
  <si>
    <t>tvarovka přírubová s hladkým koncem F F-DN 300 PN 10 TT</t>
  </si>
  <si>
    <t>-1534222598</t>
  </si>
  <si>
    <t>857373131</t>
  </si>
  <si>
    <t>Montáž litinových tvarovek odbočných hrdlových otevřený výkop s integrovaným těsněním DN 300</t>
  </si>
  <si>
    <t>662495862</t>
  </si>
  <si>
    <t>55253775</t>
  </si>
  <si>
    <t>tvarovka hrdlová s přírubovou odbočkou z tvárné litiny,práškový epoxid, tl.250µm MMA-kus DN 300/80 mm</t>
  </si>
  <si>
    <t>-315365796</t>
  </si>
  <si>
    <t>857374122</t>
  </si>
  <si>
    <t>Montáž litinových tvarovek odbočných přírubových otevřený výkop DN 300</t>
  </si>
  <si>
    <t>266488126</t>
  </si>
  <si>
    <t>55253545</t>
  </si>
  <si>
    <t>tvarovka přírubová litinová s přírubovou odbočkou,práškový epoxid tl250µm T-kus DN 300/80mm</t>
  </si>
  <si>
    <t>927967987</t>
  </si>
  <si>
    <t>55253546</t>
  </si>
  <si>
    <t>tvarovka přírubová litinová s přírubovou odbočkou,práškový epoxid tl250µm T-kus DN 300/100mm</t>
  </si>
  <si>
    <t>1334090142</t>
  </si>
  <si>
    <t>55253548</t>
  </si>
  <si>
    <t>tvarovka přírubová litinová s přírubovou odbočkou,práškový epoxid tl250µm T-kus DN 300/200mm</t>
  </si>
  <si>
    <t>-1609210374</t>
  </si>
  <si>
    <t>55253550</t>
  </si>
  <si>
    <t>tvarovka přírubová litinová s přírubovou odbočkou,práškový epoxid tl250µm T-kus DN 300/300mm</t>
  </si>
  <si>
    <t>-872141476</t>
  </si>
  <si>
    <t>Montáž potrubí z PE100 SDR 11 otevřený výkop svařovaných na tupo D 63 x 5,8 mm</t>
  </si>
  <si>
    <t>-133693136</t>
  </si>
  <si>
    <t>28613598</t>
  </si>
  <si>
    <t>potrubí dvouvrstvé PE100 s 10% signalizační vrstvou SDR 11 63x5,8 dl 12m</t>
  </si>
  <si>
    <t>-997875031</t>
  </si>
  <si>
    <t>891241112</t>
  </si>
  <si>
    <t>Montáž vodovodních šoupátek otevřený výkop DN 80</t>
  </si>
  <si>
    <t>1400505149</t>
  </si>
  <si>
    <t>42221303</t>
  </si>
  <si>
    <t>šoupátko pitná voda, litina GGG 50, krátká stavební délka, PN10/16 DN 80 x 180 mm</t>
  </si>
  <si>
    <t>218916462</t>
  </si>
  <si>
    <t>42291079</t>
  </si>
  <si>
    <t>souprava zemní pro šoupátka DN 65-80 mm, Rd 2,0 m</t>
  </si>
  <si>
    <t>1454514069</t>
  </si>
  <si>
    <t>891247111</t>
  </si>
  <si>
    <t>Montáž hydrantů podzemních DN 80</t>
  </si>
  <si>
    <t>347962544</t>
  </si>
  <si>
    <t>42273591</t>
  </si>
  <si>
    <t>hydrant podzemní DN80 PN16 jednoduchý uzávěr, krycí výška 1500 mm</t>
  </si>
  <si>
    <t>-658495823</t>
  </si>
  <si>
    <t>891261112</t>
  </si>
  <si>
    <t>Montáž vodovodních šoupátek otevřený výkop DN 100</t>
  </si>
  <si>
    <t>-826735954</t>
  </si>
  <si>
    <t>42221304</t>
  </si>
  <si>
    <t>šoupátko pitná voda, litina GGG 50, krátká stavební délka, PN10/16 DN 100 x 190 mm</t>
  </si>
  <si>
    <t>1408545636</t>
  </si>
  <si>
    <t>42291080</t>
  </si>
  <si>
    <t>souprava zemní pro šoupátka DN 100-150 mm, Rd 2,0 m</t>
  </si>
  <si>
    <t>-454353300</t>
  </si>
  <si>
    <t>891351112</t>
  </si>
  <si>
    <t>Montáž vodovodních šoupátek otevřený výkop DN 200</t>
  </si>
  <si>
    <t>659031169</t>
  </si>
  <si>
    <t>42221307</t>
  </si>
  <si>
    <t>šoupátko pitná voda, litina GGG 50, krátká stavební délka, PN10/16 DN 200 x 230 mm</t>
  </si>
  <si>
    <t>121583319</t>
  </si>
  <si>
    <t>42291081</t>
  </si>
  <si>
    <t>souprava zemní pro šoupátka DN 200 mm, Rd 2,0 m</t>
  </si>
  <si>
    <t>1558000254</t>
  </si>
  <si>
    <t>Montáž vodovodních šoupátek otevřený výkop DN 300</t>
  </si>
  <si>
    <t>-913811559</t>
  </si>
  <si>
    <t>42221309</t>
  </si>
  <si>
    <t>šoupátko pitná voda, litina GGG 50, krátká stavební délka, PN10/16 DN 300 x 270 mm</t>
  </si>
  <si>
    <t>152529872</t>
  </si>
  <si>
    <t>42291076</t>
  </si>
  <si>
    <t>souprava zemní pro šoupátka DN 250-300 mm, Rd 1,5 m</t>
  </si>
  <si>
    <t>1243376029</t>
  </si>
  <si>
    <t>851340.1R</t>
  </si>
  <si>
    <t>Přírubový spoj DN 80</t>
  </si>
  <si>
    <t>-2016811660</t>
  </si>
  <si>
    <t>957713R</t>
  </si>
  <si>
    <t>Manžeta FCTS pro přírubu DN 80</t>
  </si>
  <si>
    <t>1039552683</t>
  </si>
  <si>
    <t>851340.2R</t>
  </si>
  <si>
    <t>Přírubový spoj DN 100</t>
  </si>
  <si>
    <t>-1275235856</t>
  </si>
  <si>
    <t>957714R</t>
  </si>
  <si>
    <t>Manžeta FCTS pro přírubu DN 100</t>
  </si>
  <si>
    <t>269698500</t>
  </si>
  <si>
    <t>851340.3R</t>
  </si>
  <si>
    <t>Přírubový spoj DN 200</t>
  </si>
  <si>
    <t>272415761</t>
  </si>
  <si>
    <t>300001R</t>
  </si>
  <si>
    <t>Manžeta FCTS pro přírubu DN 200</t>
  </si>
  <si>
    <t>-795021930</t>
  </si>
  <si>
    <t>851340.4R</t>
  </si>
  <si>
    <t>Přírubový spoj DN 300</t>
  </si>
  <si>
    <t>-2075730307</t>
  </si>
  <si>
    <t>300003R</t>
  </si>
  <si>
    <t>Manžeta FCTS pro přírubu DN 300</t>
  </si>
  <si>
    <t>1785681618</t>
  </si>
  <si>
    <t>55291029</t>
  </si>
  <si>
    <t>kroužek těsnící gumový TYTON-SIT-PLUS DN 80 pro vodovodní potrubí</t>
  </si>
  <si>
    <t>-2050296893</t>
  </si>
  <si>
    <t>201780R</t>
  </si>
  <si>
    <t>Manžeta termosmršťovací pro hrdlo DN 80</t>
  </si>
  <si>
    <t>1980618336</t>
  </si>
  <si>
    <t>55291030</t>
  </si>
  <si>
    <t>kroužek těsnící gumový TYTON-SIT-PLUS DN 100 pro vodovodní potrubí</t>
  </si>
  <si>
    <t>-808826964</t>
  </si>
  <si>
    <t>993606R</t>
  </si>
  <si>
    <t>Manžeta termosmršťovací pro hrdlo DN 100</t>
  </si>
  <si>
    <t>1794209513</t>
  </si>
  <si>
    <t>55291033</t>
  </si>
  <si>
    <t>kroužek těsnící gumový TYTON-SIT-PLUS DN 200 pro vodovodní potrubí</t>
  </si>
  <si>
    <t>-163250030</t>
  </si>
  <si>
    <t>420906R</t>
  </si>
  <si>
    <t>Manžeta termosmršťovací pro hrdlo DN 200</t>
  </si>
  <si>
    <t>1487151638</t>
  </si>
  <si>
    <t>55291035</t>
  </si>
  <si>
    <t>kroužek těsnící gumový TYTON-SIT-PLUS DN 300 pro vodovodní potrubí</t>
  </si>
  <si>
    <t>-1887376066</t>
  </si>
  <si>
    <t>153396R</t>
  </si>
  <si>
    <t>Manžeta termosmršťovací pro hrdlo DN 300</t>
  </si>
  <si>
    <t>2081528628</t>
  </si>
  <si>
    <t>891379111</t>
  </si>
  <si>
    <t>Montáž navrtávacích pasů na potrubí z jakýchkoli trub DN 300</t>
  </si>
  <si>
    <t>-139897374</t>
  </si>
  <si>
    <t>42271418</t>
  </si>
  <si>
    <t>pas navrtávací z tvárné litiny DN 300, rozsah (324-327), odbočky 1",5/4",6/4",2"</t>
  </si>
  <si>
    <t>-1932974305</t>
  </si>
  <si>
    <t>44002128R</t>
  </si>
  <si>
    <t>Tvarovka IS litinová voda  ISIFLEX ATU T-600, dvojitý U-kus 2"</t>
  </si>
  <si>
    <t>KS</t>
  </si>
  <si>
    <t>-1121162406</t>
  </si>
  <si>
    <t>892233122</t>
  </si>
  <si>
    <t>Proplach a dezinfekce vodovodního potrubí DN od 40 do 70</t>
  </si>
  <si>
    <t>-1820955486</t>
  </si>
  <si>
    <t>95</t>
  </si>
  <si>
    <t>892241111</t>
  </si>
  <si>
    <t>Tlaková zkouška vodou potrubí do 80</t>
  </si>
  <si>
    <t>-116438310</t>
  </si>
  <si>
    <t>96</t>
  </si>
  <si>
    <t>892273122</t>
  </si>
  <si>
    <t>Proplach a dezinfekce vodovodního potrubí DN od 80 do 125</t>
  </si>
  <si>
    <t>-1285034119</t>
  </si>
  <si>
    <t>892351111</t>
  </si>
  <si>
    <t>Tlaková zkouška vodou potrubí DN 150 nebo 200</t>
  </si>
  <si>
    <t>-1422967396</t>
  </si>
  <si>
    <t>98</t>
  </si>
  <si>
    <t>892353122</t>
  </si>
  <si>
    <t>Proplach a dezinfekce vodovodního potrubí DN 150 nebo 200</t>
  </si>
  <si>
    <t>1813879535</t>
  </si>
  <si>
    <t>99</t>
  </si>
  <si>
    <t>Tlaková zkouška vodou potrubí DN 250, DN 300 nebo 350</t>
  </si>
  <si>
    <t>-162768147</t>
  </si>
  <si>
    <t>100</t>
  </si>
  <si>
    <t>Proplach a dezinfekce vodovodního potrubí DN 250, DN 300 nebo 350</t>
  </si>
  <si>
    <t>-805962805</t>
  </si>
  <si>
    <t>101</t>
  </si>
  <si>
    <t>-727124200</t>
  </si>
  <si>
    <t>102</t>
  </si>
  <si>
    <t>42291352</t>
  </si>
  <si>
    <t>poklop litinový šoupátkový pro zemní soupravy osazení do terénu a do vozovky</t>
  </si>
  <si>
    <t>-2101187688</t>
  </si>
  <si>
    <t>103</t>
  </si>
  <si>
    <t>899401113</t>
  </si>
  <si>
    <t>Osazení poklopů litinových hydrantových</t>
  </si>
  <si>
    <t>-30285130</t>
  </si>
  <si>
    <t>104</t>
  </si>
  <si>
    <t>42291452</t>
  </si>
  <si>
    <t>poklop litinový - hydrantový DN 80</t>
  </si>
  <si>
    <t>-582603965</t>
  </si>
  <si>
    <t>105</t>
  </si>
  <si>
    <t>899712111</t>
  </si>
  <si>
    <t>Orientační tabulky na zdivu</t>
  </si>
  <si>
    <t>188946682</t>
  </si>
  <si>
    <t>13+3</t>
  </si>
  <si>
    <t>106</t>
  </si>
  <si>
    <t>89972111R</t>
  </si>
  <si>
    <t>Signalizační vodič DN do 150 mm na potrubí PE</t>
  </si>
  <si>
    <t>938200112</t>
  </si>
  <si>
    <t>107</t>
  </si>
  <si>
    <t>89972211-R</t>
  </si>
  <si>
    <t>Krytí potrubí z plastů výstražnou fólií z PVC 34cm</t>
  </si>
  <si>
    <t>-1599585930</t>
  </si>
  <si>
    <t>121+30</t>
  </si>
  <si>
    <t>108</t>
  </si>
  <si>
    <t>916131213</t>
  </si>
  <si>
    <t>Osazení silničního obrubníku betonového stojatého s boční opěrou do lože z betonu prostého</t>
  </si>
  <si>
    <t>-831590251</t>
  </si>
  <si>
    <t>6+7</t>
  </si>
  <si>
    <t>109</t>
  </si>
  <si>
    <t>919735115</t>
  </si>
  <si>
    <t>Řezání stávajícího živičného krytu hl do 250 mm</t>
  </si>
  <si>
    <t>973824614</t>
  </si>
  <si>
    <t>121,5"vozovka řad</t>
  </si>
  <si>
    <t>110</t>
  </si>
  <si>
    <t>Přesun hmot pro trubní vedení z trub litinových otevřený výkop</t>
  </si>
  <si>
    <t>201827136</t>
  </si>
  <si>
    <t>111</t>
  </si>
  <si>
    <t>Příplatek k přesunu hmot pro trubní vedení z trub litinových za zvětšený přesun ZKD 5000 m</t>
  </si>
  <si>
    <t>-1576723020</t>
  </si>
  <si>
    <t>112</t>
  </si>
  <si>
    <t>Zrušení stávajícího vodovodního řadu DN 300- zafoukámním inertním materiálem</t>
  </si>
  <si>
    <t>1191061539</t>
  </si>
  <si>
    <t>1) Krycí list rozpočtu</t>
  </si>
  <si>
    <t>2) Rekapitulace rozpočtu</t>
  </si>
  <si>
    <t>3) Rozpočet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</si>
</sst>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51">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color rgb="FFFAE682"/>
      <name val="Trebuchet MS"/>
    </font>
    <font>
      <sz val="10"/>
      <name val="Trebuchet MS"/>
    </font>
    <font>
      <sz val="10"/>
      <color rgb="FF960000"/>
      <name val="Trebuchet MS"/>
    </font>
    <font>
      <u/>
      <sz val="10"/>
      <color theme="10"/>
      <name val="Trebuchet MS"/>
    </font>
    <font>
      <sz val="8"/>
      <color rgb="FF3366FF"/>
      <name val="Trebuchet MS"/>
    </font>
    <font>
      <b/>
      <sz val="16"/>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
      <sz val="8"/>
      <name val="Trebuchet MS"/>
      <family val="2"/>
    </font>
    <font>
      <sz val="10"/>
      <color rgb="FF464646"/>
      <name val="Trebuchet MS"/>
    </font>
    <font>
      <b/>
      <sz val="10"/>
      <color rgb="FF464646"/>
      <name val="Trebuchet MS"/>
    </font>
    <font>
      <sz val="10"/>
      <color rgb="FF969696"/>
      <name val="Trebuchet MS"/>
    </font>
    <font>
      <b/>
      <sz val="8"/>
      <color rgb="FF800000"/>
      <name val="Trebuchet MS"/>
    </font>
    <font>
      <sz val="8"/>
      <color rgb="FF0000A8"/>
      <name val="Trebuchet MS"/>
    </font>
  </fonts>
  <fills count="7">
    <fill>
      <patternFill patternType="none"/>
    </fill>
    <fill>
      <patternFill patternType="gray125"/>
    </fill>
    <fill>
      <patternFill patternType="solid">
        <fgColor rgb="FFFAE682"/>
      </patternFill>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43" fillId="0" borderId="0" applyNumberFormat="0" applyFill="0" applyBorder="0" applyAlignment="0" applyProtection="0"/>
    <xf numFmtId="0" fontId="45" fillId="0" borderId="1"/>
    <xf numFmtId="0" fontId="43" fillId="0" borderId="1" applyNumberFormat="0" applyFill="0" applyBorder="0" applyAlignment="0" applyProtection="0"/>
  </cellStyleXfs>
  <cellXfs count="576">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0" fillId="0" borderId="0" xfId="0" applyAlignment="1" applyProtection="1">
      <alignment horizontal="center" vertical="center"/>
      <protection locked="0"/>
    </xf>
    <xf numFmtId="0" fontId="10" fillId="2" borderId="0" xfId="0" applyFont="1" applyFill="1" applyAlignment="1" applyProtection="1">
      <alignment horizontal="left" vertical="center"/>
    </xf>
    <xf numFmtId="0" fontId="11" fillId="2" borderId="0" xfId="0" applyFont="1" applyFill="1" applyAlignment="1" applyProtection="1">
      <alignment vertical="center"/>
    </xf>
    <xf numFmtId="0" fontId="12" fillId="2" borderId="0" xfId="0" applyFont="1" applyFill="1" applyAlignment="1" applyProtection="1">
      <alignment horizontal="left" vertical="center"/>
    </xf>
    <xf numFmtId="0" fontId="13" fillId="2" borderId="0" xfId="1" applyFont="1" applyFill="1" applyAlignment="1" applyProtection="1">
      <alignment vertical="center"/>
    </xf>
    <xf numFmtId="0" fontId="43" fillId="2" borderId="0" xfId="1" applyFill="1"/>
    <xf numFmtId="0" fontId="0" fillId="2" borderId="0" xfId="0" applyFill="1"/>
    <xf numFmtId="0" fontId="10" fillId="2" borderId="0" xfId="0" applyFont="1" applyFill="1" applyAlignment="1">
      <alignment horizontal="left" vertical="center"/>
    </xf>
    <xf numFmtId="0" fontId="10" fillId="0" borderId="0" xfId="0" applyFont="1" applyAlignment="1">
      <alignment horizontal="left" vertical="center"/>
    </xf>
    <xf numFmtId="0" fontId="0" fillId="0" borderId="0" xfId="0" applyFont="1" applyAlignment="1">
      <alignment horizontal="left" vertic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15" fillId="0" borderId="0" xfId="0" applyFont="1" applyBorder="1" applyAlignment="1">
      <alignment horizontal="left" vertical="center"/>
    </xf>
    <xf numFmtId="0" fontId="0" fillId="0" borderId="6" xfId="0" applyBorder="1"/>
    <xf numFmtId="0" fontId="14" fillId="0" borderId="0" xfId="0" applyFont="1" applyAlignment="1">
      <alignment horizontal="left" vertical="center"/>
    </xf>
    <xf numFmtId="0" fontId="16" fillId="0" borderId="0" xfId="0" applyFont="1" applyAlignment="1">
      <alignment horizontal="left" vertical="center"/>
    </xf>
    <xf numFmtId="0" fontId="17" fillId="0" borderId="0" xfId="0" applyFont="1" applyBorder="1" applyAlignment="1">
      <alignment horizontal="left" vertical="top"/>
    </xf>
    <xf numFmtId="0" fontId="2" fillId="0" borderId="0" xfId="0" applyFont="1" applyBorder="1" applyAlignment="1">
      <alignment horizontal="left" vertical="center"/>
    </xf>
    <xf numFmtId="0" fontId="3" fillId="0" borderId="0" xfId="0" applyFont="1" applyBorder="1" applyAlignment="1">
      <alignment horizontal="left" vertical="top"/>
    </xf>
    <xf numFmtId="0" fontId="17" fillId="0" borderId="0" xfId="0" applyFont="1" applyBorder="1" applyAlignment="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0" fontId="0" fillId="0" borderId="7" xfId="0" applyBorder="1"/>
    <xf numFmtId="0" fontId="0" fillId="0" borderId="5" xfId="0" applyFont="1" applyBorder="1" applyAlignment="1">
      <alignment vertical="center"/>
    </xf>
    <xf numFmtId="0" fontId="0" fillId="0" borderId="0" xfId="0" applyFont="1" applyBorder="1" applyAlignment="1">
      <alignment vertical="center"/>
    </xf>
    <xf numFmtId="0" fontId="19" fillId="0" borderId="8" xfId="0" applyFont="1" applyBorder="1" applyAlignment="1">
      <alignment horizontal="left" vertical="center"/>
    </xf>
    <xf numFmtId="0" fontId="0" fillId="0" borderId="8" xfId="0" applyFont="1" applyBorder="1" applyAlignment="1">
      <alignment vertical="center"/>
    </xf>
    <xf numFmtId="0" fontId="0" fillId="0" borderId="6" xfId="0" applyFont="1" applyBorder="1" applyAlignment="1">
      <alignment vertical="center"/>
    </xf>
    <xf numFmtId="0" fontId="1" fillId="0" borderId="0" xfId="0" applyFont="1" applyBorder="1" applyAlignment="1">
      <alignment horizontal="right"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6" xfId="0" applyFont="1" applyBorder="1" applyAlignment="1">
      <alignment vertical="center"/>
    </xf>
    <xf numFmtId="0" fontId="0" fillId="5" borderId="0" xfId="0" applyFont="1" applyFill="1" applyBorder="1" applyAlignment="1">
      <alignment vertical="center"/>
    </xf>
    <xf numFmtId="0" fontId="3" fillId="5" borderId="9" xfId="0" applyFont="1" applyFill="1" applyBorder="1" applyAlignment="1">
      <alignment horizontal="left" vertical="center"/>
    </xf>
    <xf numFmtId="0" fontId="0" fillId="5" borderId="10" xfId="0" applyFont="1" applyFill="1" applyBorder="1" applyAlignment="1">
      <alignment vertical="center"/>
    </xf>
    <xf numFmtId="0" fontId="3" fillId="5" borderId="10" xfId="0" applyFont="1" applyFill="1" applyBorder="1" applyAlignment="1">
      <alignment horizontal="center" vertical="center"/>
    </xf>
    <xf numFmtId="0" fontId="0" fillId="5" borderId="6" xfId="0"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15" fillId="0" borderId="0" xfId="0" applyFont="1" applyAlignment="1">
      <alignment horizontal="left" vertical="center"/>
    </xf>
    <xf numFmtId="0" fontId="2" fillId="0" borderId="5" xfId="0" applyFont="1" applyBorder="1" applyAlignment="1">
      <alignment vertical="center"/>
    </xf>
    <xf numFmtId="0" fontId="17" fillId="0" borderId="0" xfId="0" applyFont="1" applyAlignment="1">
      <alignment horizontal="left" vertical="center"/>
    </xf>
    <xf numFmtId="0" fontId="3" fillId="0" borderId="5" xfId="0" applyFont="1" applyBorder="1" applyAlignment="1">
      <alignment vertical="center"/>
    </xf>
    <xf numFmtId="0" fontId="3" fillId="0" borderId="0" xfId="0" applyFont="1" applyAlignment="1">
      <alignment horizontal="left" vertical="center"/>
    </xf>
    <xf numFmtId="0" fontId="20" fillId="0" borderId="0" xfId="0" applyFont="1" applyAlignment="1">
      <alignment vertical="center"/>
    </xf>
    <xf numFmtId="165" fontId="2" fillId="0" borderId="0" xfId="0" applyNumberFormat="1" applyFont="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9" xfId="0" applyFont="1" applyBorder="1" applyAlignment="1">
      <alignment vertical="center"/>
    </xf>
    <xf numFmtId="0" fontId="0" fillId="6" borderId="10" xfId="0" applyFont="1" applyFill="1" applyBorder="1" applyAlignment="1">
      <alignment vertical="center"/>
    </xf>
    <xf numFmtId="0" fontId="2" fillId="6" borderId="11" xfId="0" applyFont="1" applyFill="1" applyBorder="1" applyAlignment="1">
      <alignment horizontal="center" vertical="center"/>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0" fillId="0" borderId="15" xfId="0" applyFont="1" applyBorder="1" applyAlignment="1">
      <alignment vertical="center"/>
    </xf>
    <xf numFmtId="0" fontId="22" fillId="0" borderId="0" xfId="0" applyFont="1" applyAlignment="1">
      <alignment horizontal="left" vertical="center"/>
    </xf>
    <xf numFmtId="0" fontId="22" fillId="0" borderId="0" xfId="0" applyFont="1" applyAlignment="1">
      <alignment vertical="center"/>
    </xf>
    <xf numFmtId="0" fontId="3" fillId="0" borderId="0" xfId="0" applyFont="1" applyAlignment="1">
      <alignment horizontal="center" vertical="center"/>
    </xf>
    <xf numFmtId="4" fontId="21" fillId="0" borderId="18" xfId="0" applyNumberFormat="1" applyFont="1" applyBorder="1" applyAlignment="1">
      <alignmen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9" xfId="0" applyNumberFormat="1" applyFont="1" applyBorder="1" applyAlignment="1">
      <alignment vertical="center"/>
    </xf>
    <xf numFmtId="0" fontId="23" fillId="0" borderId="0" xfId="0" applyFont="1" applyAlignment="1">
      <alignment horizontal="left" vertical="center"/>
    </xf>
    <xf numFmtId="0" fontId="24" fillId="0" borderId="0" xfId="1" applyFont="1" applyAlignment="1">
      <alignment horizontal="center" vertical="center"/>
    </xf>
    <xf numFmtId="0" fontId="4" fillId="0" borderId="5"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horizontal="center" vertical="center"/>
    </xf>
    <xf numFmtId="4" fontId="28" fillId="0" borderId="18" xfId="0" applyNumberFormat="1" applyFont="1" applyBorder="1" applyAlignment="1">
      <alignment vertical="center"/>
    </xf>
    <xf numFmtId="4" fontId="28" fillId="0" borderId="0" xfId="0" applyNumberFormat="1" applyFont="1" applyBorder="1" applyAlignment="1">
      <alignment vertical="center"/>
    </xf>
    <xf numFmtId="166" fontId="28" fillId="0" borderId="0" xfId="0" applyNumberFormat="1" applyFont="1" applyBorder="1" applyAlignment="1">
      <alignment vertical="center"/>
    </xf>
    <xf numFmtId="4" fontId="28" fillId="0" borderId="19" xfId="0" applyNumberFormat="1" applyFont="1" applyBorder="1" applyAlignment="1">
      <alignment vertical="center"/>
    </xf>
    <xf numFmtId="0" fontId="4" fillId="0" borderId="0" xfId="0" applyFont="1" applyAlignment="1">
      <alignment horizontal="left" vertical="center"/>
    </xf>
    <xf numFmtId="4" fontId="28" fillId="0" borderId="23" xfId="0" applyNumberFormat="1" applyFont="1" applyBorder="1" applyAlignment="1">
      <alignment vertical="center"/>
    </xf>
    <xf numFmtId="4" fontId="28" fillId="0" borderId="24" xfId="0" applyNumberFormat="1" applyFont="1" applyBorder="1" applyAlignment="1">
      <alignment vertical="center"/>
    </xf>
    <xf numFmtId="166" fontId="28" fillId="0" borderId="24" xfId="0" applyNumberFormat="1" applyFont="1" applyBorder="1" applyAlignment="1">
      <alignment vertical="center"/>
    </xf>
    <xf numFmtId="4" fontId="28" fillId="0" borderId="25" xfId="0" applyNumberFormat="1" applyFont="1" applyBorder="1" applyAlignment="1">
      <alignment vertical="center"/>
    </xf>
    <xf numFmtId="0" fontId="0" fillId="0" borderId="0" xfId="0" applyProtection="1">
      <protection locked="0"/>
    </xf>
    <xf numFmtId="0" fontId="11" fillId="2" borderId="0" xfId="0" applyFont="1" applyFill="1" applyAlignment="1">
      <alignment vertical="center"/>
    </xf>
    <xf numFmtId="0" fontId="12" fillId="2" borderId="0" xfId="0" applyFont="1" applyFill="1" applyAlignment="1">
      <alignment horizontal="left" vertical="center"/>
    </xf>
    <xf numFmtId="0" fontId="29" fillId="2" borderId="0" xfId="1" applyFont="1" applyFill="1" applyAlignment="1">
      <alignment vertical="center"/>
    </xf>
    <xf numFmtId="0" fontId="11"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7" fillId="0" borderId="0" xfId="0" applyFont="1" applyBorder="1" applyAlignment="1" applyProtection="1">
      <alignment horizontal="left" vertical="center"/>
      <protection locked="0"/>
    </xf>
    <xf numFmtId="165" fontId="2" fillId="0" borderId="0" xfId="0" applyNumberFormat="1" applyFont="1" applyBorder="1" applyAlignment="1">
      <alignment horizontal="left" vertical="center"/>
    </xf>
    <xf numFmtId="0" fontId="0" fillId="0" borderId="5"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lignment vertical="center" wrapText="1"/>
    </xf>
    <xf numFmtId="0" fontId="0" fillId="0" borderId="16" xfId="0" applyFont="1" applyBorder="1" applyAlignment="1" applyProtection="1">
      <alignment vertical="center"/>
      <protection locked="0"/>
    </xf>
    <xf numFmtId="0" fontId="0" fillId="0" borderId="26" xfId="0" applyFont="1" applyBorder="1" applyAlignment="1">
      <alignment vertical="center"/>
    </xf>
    <xf numFmtId="0" fontId="19" fillId="0" borderId="0" xfId="0" applyFont="1" applyBorder="1" applyAlignment="1">
      <alignment horizontal="left" vertical="center"/>
    </xf>
    <xf numFmtId="4" fontId="22" fillId="0" borderId="0" xfId="0" applyNumberFormat="1" applyFont="1" applyBorder="1" applyAlignment="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lignment vertical="center"/>
    </xf>
    <xf numFmtId="0" fontId="3" fillId="6" borderId="9" xfId="0" applyFont="1" applyFill="1" applyBorder="1" applyAlignment="1">
      <alignment horizontal="left" vertical="center"/>
    </xf>
    <xf numFmtId="0" fontId="3" fillId="6" borderId="10" xfId="0" applyFont="1" applyFill="1" applyBorder="1" applyAlignment="1">
      <alignment horizontal="right" vertical="center"/>
    </xf>
    <xf numFmtId="0" fontId="3" fillId="6" borderId="10" xfId="0" applyFont="1" applyFill="1" applyBorder="1" applyAlignment="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lignment vertical="center"/>
    </xf>
    <xf numFmtId="0" fontId="0" fillId="6" borderId="27" xfId="0" applyFont="1" applyFill="1" applyBorder="1" applyAlignment="1">
      <alignment vertical="center"/>
    </xf>
    <xf numFmtId="0" fontId="0" fillId="0" borderId="13" xfId="0" applyFont="1" applyBorder="1" applyAlignment="1" applyProtection="1">
      <alignment vertical="center"/>
      <protection locked="0"/>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6" borderId="0" xfId="0" applyFont="1" applyFill="1" applyBorder="1" applyAlignment="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lignment horizontal="right" vertical="center"/>
    </xf>
    <xf numFmtId="0" fontId="0" fillId="6" borderId="6" xfId="0" applyFont="1" applyFill="1" applyBorder="1" applyAlignment="1">
      <alignment vertical="center"/>
    </xf>
    <xf numFmtId="0" fontId="30" fillId="0" borderId="0" xfId="0" applyFont="1" applyBorder="1" applyAlignment="1">
      <alignment horizontal="left" vertical="center"/>
    </xf>
    <xf numFmtId="0" fontId="5" fillId="0" borderId="5" xfId="0" applyFont="1" applyBorder="1" applyAlignment="1">
      <alignment vertical="center"/>
    </xf>
    <xf numFmtId="0" fontId="5" fillId="0" borderId="0" xfId="0" applyFont="1" applyBorder="1" applyAlignment="1">
      <alignment vertical="center"/>
    </xf>
    <xf numFmtId="0" fontId="5" fillId="0" borderId="24" xfId="0" applyFont="1" applyBorder="1" applyAlignment="1">
      <alignment horizontal="left" vertical="center"/>
    </xf>
    <xf numFmtId="0" fontId="5" fillId="0" borderId="24" xfId="0" applyFont="1" applyBorder="1" applyAlignment="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lignment vertical="center"/>
    </xf>
    <xf numFmtId="0" fontId="5" fillId="0" borderId="6" xfId="0" applyFont="1" applyBorder="1" applyAlignment="1">
      <alignment vertical="center"/>
    </xf>
    <xf numFmtId="0" fontId="6" fillId="0" borderId="5" xfId="0" applyFont="1" applyBorder="1" applyAlignment="1">
      <alignment vertical="center"/>
    </xf>
    <xf numFmtId="0" fontId="6" fillId="0" borderId="0" xfId="0" applyFont="1" applyBorder="1" applyAlignment="1">
      <alignment vertical="center"/>
    </xf>
    <xf numFmtId="0" fontId="6" fillId="0" borderId="24" xfId="0" applyFont="1" applyBorder="1" applyAlignment="1">
      <alignment horizontal="left" vertical="center"/>
    </xf>
    <xf numFmtId="0" fontId="6" fillId="0" borderId="24" xfId="0" applyFont="1" applyBorder="1" applyAlignment="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lignment vertical="center"/>
    </xf>
    <xf numFmtId="0" fontId="6" fillId="0" borderId="6" xfId="0" applyFont="1" applyBorder="1" applyAlignment="1">
      <alignment vertical="center"/>
    </xf>
    <xf numFmtId="0" fontId="2" fillId="0" borderId="0" xfId="0" applyFont="1" applyAlignment="1">
      <alignment horizontal="left" vertical="center"/>
    </xf>
    <xf numFmtId="0" fontId="17" fillId="0" borderId="0" xfId="0" applyFont="1" applyAlignment="1" applyProtection="1">
      <alignment horizontal="left" vertical="center"/>
      <protection locked="0"/>
    </xf>
    <xf numFmtId="0" fontId="0" fillId="0" borderId="5" xfId="0" applyFont="1" applyBorder="1" applyAlignment="1">
      <alignment horizontal="center" vertical="center" wrapText="1"/>
    </xf>
    <xf numFmtId="0" fontId="2" fillId="6" borderId="20"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6" borderId="21" xfId="0" applyFont="1" applyFill="1" applyBorder="1" applyAlignment="1" applyProtection="1">
      <alignment horizontal="center" vertical="center" wrapText="1"/>
      <protection locked="0"/>
    </xf>
    <xf numFmtId="0" fontId="2" fillId="6" borderId="22" xfId="0" applyFont="1" applyFill="1" applyBorder="1" applyAlignment="1">
      <alignment horizontal="center" vertical="center" wrapText="1"/>
    </xf>
    <xf numFmtId="4" fontId="22" fillId="0" borderId="0" xfId="0" applyNumberFormat="1" applyFont="1" applyAlignment="1"/>
    <xf numFmtId="166" fontId="31" fillId="0" borderId="16" xfId="0" applyNumberFormat="1" applyFont="1" applyBorder="1" applyAlignment="1"/>
    <xf numFmtId="166" fontId="31" fillId="0" borderId="17" xfId="0" applyNumberFormat="1" applyFont="1" applyBorder="1" applyAlignment="1"/>
    <xf numFmtId="4" fontId="32" fillId="0" borderId="0" xfId="0" applyNumberFormat="1" applyFont="1" applyAlignment="1">
      <alignment vertical="center"/>
    </xf>
    <xf numFmtId="0" fontId="7" fillId="0" borderId="5" xfId="0" applyFont="1" applyBorder="1" applyAlignment="1"/>
    <xf numFmtId="0" fontId="7" fillId="0" borderId="0" xfId="0" applyFont="1" applyAlignment="1">
      <alignment horizontal="left"/>
    </xf>
    <xf numFmtId="0" fontId="5" fillId="0" borderId="0" xfId="0" applyFont="1" applyAlignment="1">
      <alignment horizontal="left"/>
    </xf>
    <xf numFmtId="0" fontId="7" fillId="0" borderId="0" xfId="0" applyFont="1" applyAlignment="1" applyProtection="1">
      <protection locked="0"/>
    </xf>
    <xf numFmtId="4" fontId="5" fillId="0" borderId="0" xfId="0" applyNumberFormat="1" applyFont="1" applyAlignment="1"/>
    <xf numFmtId="0" fontId="7" fillId="0" borderId="18" xfId="0" applyFont="1" applyBorder="1" applyAlignment="1"/>
    <xf numFmtId="0" fontId="7" fillId="0" borderId="0" xfId="0" applyFont="1" applyBorder="1" applyAlignment="1"/>
    <xf numFmtId="166" fontId="7" fillId="0" borderId="0" xfId="0" applyNumberFormat="1" applyFont="1" applyBorder="1" applyAlignment="1"/>
    <xf numFmtId="166" fontId="7" fillId="0" borderId="19" xfId="0" applyNumberFormat="1" applyFont="1" applyBorder="1" applyAlignment="1"/>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lignment horizontal="left"/>
    </xf>
    <xf numFmtId="4" fontId="6" fillId="0" borderId="0" xfId="0" applyNumberFormat="1" applyFont="1" applyAlignment="1"/>
    <xf numFmtId="0" fontId="0" fillId="0" borderId="5" xfId="0" applyFont="1" applyBorder="1" applyAlignment="1" applyProtection="1">
      <alignment vertical="center"/>
      <protection locked="0"/>
    </xf>
    <xf numFmtId="0" fontId="0" fillId="0" borderId="28" xfId="0" applyFont="1" applyBorder="1" applyAlignment="1" applyProtection="1">
      <alignment horizontal="center" vertical="center"/>
      <protection locked="0"/>
    </xf>
    <xf numFmtId="49" fontId="0" fillId="0" borderId="28" xfId="0" applyNumberFormat="1"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28" xfId="0" applyFont="1" applyBorder="1" applyAlignment="1" applyProtection="1">
      <alignment horizontal="center" vertical="center" wrapText="1"/>
      <protection locked="0"/>
    </xf>
    <xf numFmtId="167" fontId="0" fillId="0" borderId="28" xfId="0" applyNumberFormat="1" applyFont="1" applyBorder="1" applyAlignment="1" applyProtection="1">
      <alignment vertical="center"/>
      <protection locked="0"/>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protection locked="0"/>
    </xf>
    <xf numFmtId="0" fontId="1" fillId="4" borderId="28" xfId="0" applyFont="1" applyFill="1" applyBorder="1" applyAlignment="1" applyProtection="1">
      <alignment horizontal="left" vertical="center"/>
      <protection locked="0"/>
    </xf>
    <xf numFmtId="0" fontId="1" fillId="0" borderId="0" xfId="0" applyFont="1" applyBorder="1" applyAlignment="1">
      <alignment horizontal="center" vertical="center"/>
    </xf>
    <xf numFmtId="166" fontId="1" fillId="0" borderId="0" xfId="0" applyNumberFormat="1" applyFont="1" applyBorder="1" applyAlignment="1">
      <alignment vertical="center"/>
    </xf>
    <xf numFmtId="166" fontId="1" fillId="0" borderId="19" xfId="0" applyNumberFormat="1" applyFont="1" applyBorder="1" applyAlignment="1">
      <alignment vertical="center"/>
    </xf>
    <xf numFmtId="4" fontId="0" fillId="0" borderId="0" xfId="0" applyNumberFormat="1" applyFont="1" applyAlignment="1">
      <alignment vertical="center"/>
    </xf>
    <xf numFmtId="0" fontId="1" fillId="0" borderId="24" xfId="0" applyFont="1" applyBorder="1" applyAlignment="1">
      <alignment horizontal="center" vertical="center"/>
    </xf>
    <xf numFmtId="0" fontId="0" fillId="0" borderId="24" xfId="0" applyFont="1" applyBorder="1" applyAlignment="1">
      <alignment vertical="center"/>
    </xf>
    <xf numFmtId="166" fontId="1" fillId="0" borderId="24" xfId="0" applyNumberFormat="1" applyFont="1" applyBorder="1" applyAlignment="1">
      <alignment vertical="center"/>
    </xf>
    <xf numFmtId="166" fontId="1" fillId="0" borderId="25" xfId="0" applyNumberFormat="1" applyFont="1" applyBorder="1" applyAlignment="1">
      <alignment vertical="center"/>
    </xf>
    <xf numFmtId="0" fontId="33" fillId="0" borderId="0" xfId="0" applyFont="1" applyAlignment="1">
      <alignment horizontal="left" vertical="center"/>
    </xf>
    <xf numFmtId="0" fontId="34" fillId="0" borderId="0" xfId="0" applyFont="1" applyAlignment="1">
      <alignment vertical="center" wrapText="1"/>
    </xf>
    <xf numFmtId="0" fontId="0" fillId="0" borderId="0" xfId="0" applyFont="1" applyAlignment="1" applyProtection="1">
      <alignment vertical="center"/>
      <protection locked="0"/>
    </xf>
    <xf numFmtId="0" fontId="0" fillId="0" borderId="18" xfId="0" applyFont="1" applyBorder="1" applyAlignment="1">
      <alignment vertical="center"/>
    </xf>
    <xf numFmtId="0" fontId="35" fillId="0" borderId="28" xfId="0" applyFont="1" applyBorder="1" applyAlignment="1" applyProtection="1">
      <alignment horizontal="center" vertical="center"/>
      <protection locked="0"/>
    </xf>
    <xf numFmtId="49" fontId="35" fillId="0" borderId="28" xfId="0" applyNumberFormat="1" applyFont="1" applyBorder="1" applyAlignment="1" applyProtection="1">
      <alignment horizontal="left" vertical="center" wrapText="1"/>
      <protection locked="0"/>
    </xf>
    <xf numFmtId="0" fontId="35" fillId="0" borderId="28" xfId="0" applyFont="1" applyBorder="1" applyAlignment="1" applyProtection="1">
      <alignment horizontal="left" vertical="center" wrapText="1"/>
      <protection locked="0"/>
    </xf>
    <xf numFmtId="0" fontId="35" fillId="0" borderId="28" xfId="0" applyFont="1" applyBorder="1" applyAlignment="1" applyProtection="1">
      <alignment horizontal="center" vertical="center" wrapText="1"/>
      <protection locked="0"/>
    </xf>
    <xf numFmtId="167" fontId="35" fillId="0" borderId="28" xfId="0" applyNumberFormat="1" applyFont="1" applyBorder="1" applyAlignment="1" applyProtection="1">
      <alignment vertical="center"/>
      <protection locked="0"/>
    </xf>
    <xf numFmtId="4" fontId="35" fillId="4" borderId="28" xfId="0" applyNumberFormat="1" applyFont="1" applyFill="1" applyBorder="1" applyAlignment="1" applyProtection="1">
      <alignment vertical="center"/>
      <protection locked="0"/>
    </xf>
    <xf numFmtId="4" fontId="35" fillId="0" borderId="28" xfId="0" applyNumberFormat="1" applyFont="1" applyBorder="1" applyAlignment="1" applyProtection="1">
      <alignment vertical="center"/>
      <protection locked="0"/>
    </xf>
    <xf numFmtId="0" fontId="35" fillId="0" borderId="5" xfId="0" applyFont="1" applyBorder="1" applyAlignment="1">
      <alignment vertical="center"/>
    </xf>
    <xf numFmtId="0" fontId="35" fillId="4" borderId="28" xfId="0" applyFont="1" applyFill="1" applyBorder="1" applyAlignment="1" applyProtection="1">
      <alignment horizontal="left" vertical="center"/>
      <protection locked="0"/>
    </xf>
    <xf numFmtId="0" fontId="35" fillId="0" borderId="0" xfId="0" applyFont="1" applyBorder="1" applyAlignment="1">
      <alignment horizontal="center" vertical="center"/>
    </xf>
    <xf numFmtId="0" fontId="8" fillId="0" borderId="5" xfId="0" applyFont="1" applyBorder="1" applyAlignment="1">
      <alignment vertical="center"/>
    </xf>
    <xf numFmtId="0" fontId="8" fillId="0" borderId="0" xfId="0" applyFont="1" applyAlignment="1">
      <alignment horizontal="left" vertical="center" wrapText="1"/>
    </xf>
    <xf numFmtId="167" fontId="8" fillId="0" borderId="0" xfId="0" applyNumberFormat="1" applyFont="1" applyAlignment="1">
      <alignment vertical="center"/>
    </xf>
    <xf numFmtId="0" fontId="8" fillId="0" borderId="0" xfId="0" applyFont="1" applyAlignment="1" applyProtection="1">
      <alignment vertical="center"/>
      <protection locked="0"/>
    </xf>
    <xf numFmtId="0" fontId="8" fillId="0" borderId="18" xfId="0" applyFont="1" applyBorder="1" applyAlignment="1">
      <alignment vertical="center"/>
    </xf>
    <xf numFmtId="0" fontId="8" fillId="0" borderId="0" xfId="0" applyFont="1" applyBorder="1" applyAlignment="1">
      <alignment vertical="center"/>
    </xf>
    <xf numFmtId="0" fontId="8" fillId="0" borderId="19" xfId="0" applyFont="1" applyBorder="1" applyAlignment="1">
      <alignment vertical="center"/>
    </xf>
    <xf numFmtId="0" fontId="8" fillId="0" borderId="0" xfId="0" applyFont="1" applyAlignment="1">
      <alignment horizontal="left" vertical="center"/>
    </xf>
    <xf numFmtId="0" fontId="9" fillId="0" borderId="5"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18" xfId="0" applyFont="1" applyBorder="1" applyAlignment="1">
      <alignment vertical="center"/>
    </xf>
    <xf numFmtId="0" fontId="9" fillId="0" borderId="0" xfId="0" applyFont="1" applyBorder="1" applyAlignment="1">
      <alignment vertical="center"/>
    </xf>
    <xf numFmtId="0" fontId="9" fillId="0" borderId="19" xfId="0" applyFont="1" applyBorder="1" applyAlignment="1">
      <alignment vertical="center"/>
    </xf>
    <xf numFmtId="167" fontId="0" fillId="4" borderId="28" xfId="0" applyNumberFormat="1" applyFont="1" applyFill="1" applyBorder="1" applyAlignment="1" applyProtection="1">
      <alignment vertical="center"/>
      <protection locked="0"/>
    </xf>
    <xf numFmtId="0" fontId="0" fillId="0" borderId="23" xfId="0" applyFont="1" applyBorder="1" applyAlignment="1">
      <alignment vertical="center"/>
    </xf>
    <xf numFmtId="0" fontId="0" fillId="0" borderId="25" xfId="0" applyFont="1" applyBorder="1" applyAlignment="1">
      <alignment vertical="center"/>
    </xf>
    <xf numFmtId="0" fontId="0" fillId="0" borderId="0" xfId="0" applyAlignment="1" applyProtection="1">
      <alignment vertical="top"/>
      <protection locked="0"/>
    </xf>
    <xf numFmtId="0" fontId="36" fillId="0" borderId="29" xfId="0" applyFont="1" applyBorder="1" applyAlignment="1" applyProtection="1">
      <alignment vertical="center" wrapText="1"/>
      <protection locked="0"/>
    </xf>
    <xf numFmtId="0" fontId="36" fillId="0" borderId="30" xfId="0" applyFont="1" applyBorder="1" applyAlignment="1" applyProtection="1">
      <alignment vertical="center" wrapText="1"/>
      <protection locked="0"/>
    </xf>
    <xf numFmtId="0" fontId="36" fillId="0" borderId="31" xfId="0" applyFont="1" applyBorder="1" applyAlignment="1" applyProtection="1">
      <alignment vertical="center" wrapText="1"/>
      <protection locked="0"/>
    </xf>
    <xf numFmtId="0" fontId="36" fillId="0" borderId="32" xfId="0" applyFont="1" applyBorder="1" applyAlignment="1" applyProtection="1">
      <alignment horizontal="center" vertical="center" wrapText="1"/>
      <protection locked="0"/>
    </xf>
    <xf numFmtId="0" fontId="36" fillId="0" borderId="33" xfId="0" applyFont="1" applyBorder="1" applyAlignment="1" applyProtection="1">
      <alignment horizontal="center" vertical="center" wrapText="1"/>
      <protection locked="0"/>
    </xf>
    <xf numFmtId="0" fontId="36" fillId="0" borderId="32" xfId="0" applyFont="1" applyBorder="1" applyAlignment="1" applyProtection="1">
      <alignment vertical="center" wrapText="1"/>
      <protection locked="0"/>
    </xf>
    <xf numFmtId="0" fontId="36" fillId="0" borderId="33" xfId="0" applyFont="1" applyBorder="1" applyAlignment="1" applyProtection="1">
      <alignment vertical="center" wrapText="1"/>
      <protection locked="0"/>
    </xf>
    <xf numFmtId="0" fontId="38" fillId="0" borderId="1" xfId="0" applyFont="1" applyBorder="1" applyAlignment="1" applyProtection="1">
      <alignment horizontal="left" vertical="center" wrapText="1"/>
      <protection locked="0"/>
    </xf>
    <xf numFmtId="0" fontId="39" fillId="0" borderId="1" xfId="0" applyFont="1" applyBorder="1" applyAlignment="1" applyProtection="1">
      <alignment horizontal="left" vertical="center" wrapText="1"/>
      <protection locked="0"/>
    </xf>
    <xf numFmtId="0" fontId="39" fillId="0" borderId="32" xfId="0" applyFont="1" applyBorder="1" applyAlignment="1" applyProtection="1">
      <alignment vertical="center" wrapText="1"/>
      <protection locked="0"/>
    </xf>
    <xf numFmtId="0" fontId="39" fillId="0" borderId="1" xfId="0" applyFont="1" applyBorder="1" applyAlignment="1" applyProtection="1">
      <alignment vertical="center" wrapText="1"/>
      <protection locked="0"/>
    </xf>
    <xf numFmtId="0" fontId="39" fillId="0" borderId="1" xfId="0" applyFont="1" applyBorder="1" applyAlignment="1" applyProtection="1">
      <alignment vertical="center"/>
      <protection locked="0"/>
    </xf>
    <xf numFmtId="0" fontId="39" fillId="0" borderId="1" xfId="0" applyFont="1" applyBorder="1" applyAlignment="1" applyProtection="1">
      <alignment horizontal="left" vertical="center"/>
      <protection locked="0"/>
    </xf>
    <xf numFmtId="49" fontId="39" fillId="0" borderId="1" xfId="0" applyNumberFormat="1" applyFont="1" applyBorder="1" applyAlignment="1" applyProtection="1">
      <alignment vertical="center" wrapText="1"/>
      <protection locked="0"/>
    </xf>
    <xf numFmtId="0" fontId="36" fillId="0" borderId="35" xfId="0" applyFont="1" applyBorder="1" applyAlignment="1" applyProtection="1">
      <alignment vertical="center" wrapText="1"/>
      <protection locked="0"/>
    </xf>
    <xf numFmtId="0" fontId="40" fillId="0" borderId="34" xfId="0" applyFont="1" applyBorder="1" applyAlignment="1" applyProtection="1">
      <alignment vertical="center" wrapText="1"/>
      <protection locked="0"/>
    </xf>
    <xf numFmtId="0" fontId="36" fillId="0" borderId="36" xfId="0" applyFont="1" applyBorder="1" applyAlignment="1" applyProtection="1">
      <alignment vertical="center" wrapText="1"/>
      <protection locked="0"/>
    </xf>
    <xf numFmtId="0" fontId="36" fillId="0" borderId="1" xfId="0" applyFont="1" applyBorder="1" applyAlignment="1" applyProtection="1">
      <alignment vertical="top"/>
      <protection locked="0"/>
    </xf>
    <xf numFmtId="0" fontId="36" fillId="0" borderId="0" xfId="0" applyFont="1" applyAlignment="1" applyProtection="1">
      <alignment vertical="top"/>
      <protection locked="0"/>
    </xf>
    <xf numFmtId="0" fontId="36" fillId="0" borderId="29" xfId="0" applyFont="1" applyBorder="1" applyAlignment="1" applyProtection="1">
      <alignment horizontal="left" vertical="center"/>
      <protection locked="0"/>
    </xf>
    <xf numFmtId="0" fontId="36" fillId="0" borderId="30" xfId="0" applyFont="1" applyBorder="1" applyAlignment="1" applyProtection="1">
      <alignment horizontal="left" vertical="center"/>
      <protection locked="0"/>
    </xf>
    <xf numFmtId="0" fontId="36" fillId="0" borderId="31" xfId="0" applyFont="1" applyBorder="1" applyAlignment="1" applyProtection="1">
      <alignment horizontal="left" vertical="center"/>
      <protection locked="0"/>
    </xf>
    <xf numFmtId="0" fontId="36" fillId="0" borderId="32" xfId="0" applyFont="1" applyBorder="1" applyAlignment="1" applyProtection="1">
      <alignment horizontal="left" vertical="center"/>
      <protection locked="0"/>
    </xf>
    <xf numFmtId="0" fontId="36" fillId="0" borderId="33" xfId="0" applyFont="1" applyBorder="1" applyAlignment="1" applyProtection="1">
      <alignment horizontal="left" vertical="center"/>
      <protection locked="0"/>
    </xf>
    <xf numFmtId="0" fontId="38" fillId="0" borderId="1" xfId="0" applyFont="1" applyBorder="1" applyAlignment="1" applyProtection="1">
      <alignment horizontal="left" vertical="center"/>
      <protection locked="0"/>
    </xf>
    <xf numFmtId="0" fontId="41" fillId="0" borderId="0" xfId="0" applyFont="1" applyAlignment="1" applyProtection="1">
      <alignment horizontal="left" vertical="center"/>
      <protection locked="0"/>
    </xf>
    <xf numFmtId="0" fontId="38" fillId="0" borderId="34" xfId="0" applyFont="1" applyBorder="1" applyAlignment="1" applyProtection="1">
      <alignment horizontal="left" vertical="center"/>
      <protection locked="0"/>
    </xf>
    <xf numFmtId="0" fontId="38" fillId="0" borderId="34" xfId="0" applyFont="1" applyBorder="1" applyAlignment="1" applyProtection="1">
      <alignment horizontal="center" vertical="center"/>
      <protection locked="0"/>
    </xf>
    <xf numFmtId="0" fontId="41" fillId="0" borderId="34"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39" fillId="0" borderId="0" xfId="0" applyFont="1" applyAlignment="1" applyProtection="1">
      <alignment horizontal="left" vertical="center"/>
      <protection locked="0"/>
    </xf>
    <xf numFmtId="0" fontId="39" fillId="0" borderId="1" xfId="0" applyFont="1" applyBorder="1" applyAlignment="1" applyProtection="1">
      <alignment horizontal="center" vertical="center"/>
      <protection locked="0"/>
    </xf>
    <xf numFmtId="0" fontId="39" fillId="0" borderId="32" xfId="0" applyFont="1" applyBorder="1" applyAlignment="1" applyProtection="1">
      <alignment horizontal="left" vertical="center"/>
      <protection locked="0"/>
    </xf>
    <xf numFmtId="0" fontId="39" fillId="0" borderId="1" xfId="0" applyFont="1" applyFill="1" applyBorder="1" applyAlignment="1" applyProtection="1">
      <alignment horizontal="left" vertical="center"/>
      <protection locked="0"/>
    </xf>
    <xf numFmtId="0" fontId="39" fillId="0" borderId="1" xfId="0" applyFont="1" applyFill="1" applyBorder="1" applyAlignment="1" applyProtection="1">
      <alignment horizontal="center" vertical="center"/>
      <protection locked="0"/>
    </xf>
    <xf numFmtId="0" fontId="36" fillId="0" borderId="35" xfId="0" applyFont="1" applyBorder="1" applyAlignment="1" applyProtection="1">
      <alignment horizontal="left" vertical="center"/>
      <protection locked="0"/>
    </xf>
    <xf numFmtId="0" fontId="40" fillId="0" borderId="34" xfId="0" applyFont="1" applyBorder="1" applyAlignment="1" applyProtection="1">
      <alignment horizontal="left" vertical="center"/>
      <protection locked="0"/>
    </xf>
    <xf numFmtId="0" fontId="36" fillId="0" borderId="36" xfId="0" applyFont="1" applyBorder="1" applyAlignment="1" applyProtection="1">
      <alignment horizontal="left" vertical="center"/>
      <protection locked="0"/>
    </xf>
    <xf numFmtId="0" fontId="36" fillId="0" borderId="1"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41" fillId="0" borderId="1" xfId="0" applyFont="1" applyBorder="1" applyAlignment="1" applyProtection="1">
      <alignment horizontal="left" vertical="center"/>
      <protection locked="0"/>
    </xf>
    <xf numFmtId="0" fontId="39" fillId="0" borderId="34" xfId="0" applyFont="1" applyBorder="1" applyAlignment="1" applyProtection="1">
      <alignment horizontal="left" vertical="center"/>
      <protection locked="0"/>
    </xf>
    <xf numFmtId="0" fontId="36" fillId="0" borderId="1" xfId="0" applyFont="1" applyBorder="1" applyAlignment="1" applyProtection="1">
      <alignment horizontal="left" vertical="center" wrapText="1"/>
      <protection locked="0"/>
    </xf>
    <xf numFmtId="0" fontId="39" fillId="0" borderId="1" xfId="0" applyFont="1" applyBorder="1" applyAlignment="1" applyProtection="1">
      <alignment horizontal="center" vertical="center" wrapText="1"/>
      <protection locked="0"/>
    </xf>
    <xf numFmtId="0" fontId="36" fillId="0" borderId="29" xfId="0" applyFont="1" applyBorder="1" applyAlignment="1" applyProtection="1">
      <alignment horizontal="left" vertical="center" wrapText="1"/>
      <protection locked="0"/>
    </xf>
    <xf numFmtId="0" fontId="36" fillId="0" borderId="30" xfId="0" applyFont="1" applyBorder="1" applyAlignment="1" applyProtection="1">
      <alignment horizontal="left" vertical="center" wrapText="1"/>
      <protection locked="0"/>
    </xf>
    <xf numFmtId="0" fontId="36" fillId="0" borderId="31" xfId="0" applyFont="1" applyBorder="1" applyAlignment="1" applyProtection="1">
      <alignment horizontal="left" vertical="center" wrapText="1"/>
      <protection locked="0"/>
    </xf>
    <xf numFmtId="0" fontId="36" fillId="0" borderId="32" xfId="0" applyFont="1" applyBorder="1" applyAlignment="1" applyProtection="1">
      <alignment horizontal="left" vertical="center" wrapText="1"/>
      <protection locked="0"/>
    </xf>
    <xf numFmtId="0" fontId="36" fillId="0" borderId="33" xfId="0" applyFont="1" applyBorder="1" applyAlignment="1" applyProtection="1">
      <alignment horizontal="left" vertical="center" wrapText="1"/>
      <protection locked="0"/>
    </xf>
    <xf numFmtId="0" fontId="41" fillId="0" borderId="32"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wrapText="1"/>
      <protection locked="0"/>
    </xf>
    <xf numFmtId="0" fontId="39" fillId="0" borderId="32" xfId="0" applyFont="1" applyBorder="1" applyAlignment="1" applyProtection="1">
      <alignment horizontal="left" vertical="center" wrapText="1"/>
      <protection locked="0"/>
    </xf>
    <xf numFmtId="0" fontId="39" fillId="0" borderId="33" xfId="0" applyFont="1" applyBorder="1" applyAlignment="1" applyProtection="1">
      <alignment horizontal="left" vertical="center" wrapText="1"/>
      <protection locked="0"/>
    </xf>
    <xf numFmtId="0" fontId="39" fillId="0" borderId="33" xfId="0" applyFont="1" applyBorder="1" applyAlignment="1" applyProtection="1">
      <alignment horizontal="left" vertical="center"/>
      <protection locked="0"/>
    </xf>
    <xf numFmtId="0" fontId="39" fillId="0" borderId="35" xfId="0" applyFont="1" applyBorder="1" applyAlignment="1" applyProtection="1">
      <alignment horizontal="left" vertical="center" wrapText="1"/>
      <protection locked="0"/>
    </xf>
    <xf numFmtId="0" fontId="39" fillId="0" borderId="34" xfId="0" applyFont="1" applyBorder="1" applyAlignment="1" applyProtection="1">
      <alignment horizontal="left" vertical="center" wrapText="1"/>
      <protection locked="0"/>
    </xf>
    <xf numFmtId="0" fontId="39" fillId="0" borderId="36" xfId="0" applyFont="1" applyBorder="1" applyAlignment="1" applyProtection="1">
      <alignment horizontal="left" vertical="center" wrapText="1"/>
      <protection locked="0"/>
    </xf>
    <xf numFmtId="0" fontId="39" fillId="0" borderId="1" xfId="0" applyFont="1" applyBorder="1" applyAlignment="1" applyProtection="1">
      <alignment horizontal="left" vertical="top"/>
      <protection locked="0"/>
    </xf>
    <xf numFmtId="0" fontId="39" fillId="0" borderId="1" xfId="0" applyFont="1" applyBorder="1" applyAlignment="1" applyProtection="1">
      <alignment horizontal="center" vertical="top"/>
      <protection locked="0"/>
    </xf>
    <xf numFmtId="0" fontId="39" fillId="0" borderId="35" xfId="0" applyFont="1" applyBorder="1" applyAlignment="1" applyProtection="1">
      <alignment horizontal="left" vertical="center"/>
      <protection locked="0"/>
    </xf>
    <xf numFmtId="0" fontId="39" fillId="0" borderId="36" xfId="0" applyFont="1" applyBorder="1" applyAlignment="1" applyProtection="1">
      <alignment horizontal="left" vertical="center"/>
      <protection locked="0"/>
    </xf>
    <xf numFmtId="0" fontId="41" fillId="0" borderId="0" xfId="0" applyFont="1" applyAlignment="1" applyProtection="1">
      <alignment vertical="center"/>
      <protection locked="0"/>
    </xf>
    <xf numFmtId="0" fontId="38" fillId="0" borderId="1" xfId="0" applyFont="1" applyBorder="1" applyAlignment="1" applyProtection="1">
      <alignment vertical="center"/>
      <protection locked="0"/>
    </xf>
    <xf numFmtId="0" fontId="41" fillId="0" borderId="34" xfId="0" applyFont="1" applyBorder="1" applyAlignment="1" applyProtection="1">
      <alignment vertical="center"/>
      <protection locked="0"/>
    </xf>
    <xf numFmtId="0" fontId="38"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39"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8" fillId="0" borderId="34" xfId="0" applyFont="1" applyBorder="1" applyAlignment="1" applyProtection="1">
      <alignment horizontal="left"/>
      <protection locked="0"/>
    </xf>
    <xf numFmtId="0" fontId="41" fillId="0" borderId="34" xfId="0" applyFont="1" applyBorder="1" applyAlignment="1" applyProtection="1">
      <protection locked="0"/>
    </xf>
    <xf numFmtId="0" fontId="36" fillId="0" borderId="32" xfId="0" applyFont="1" applyBorder="1" applyAlignment="1" applyProtection="1">
      <alignment vertical="top"/>
      <protection locked="0"/>
    </xf>
    <xf numFmtId="0" fontId="36" fillId="0" borderId="33" xfId="0" applyFont="1" applyBorder="1" applyAlignment="1" applyProtection="1">
      <alignment vertical="top"/>
      <protection locked="0"/>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left" vertical="top"/>
      <protection locked="0"/>
    </xf>
    <xf numFmtId="0" fontId="36" fillId="0" borderId="35" xfId="0" applyFont="1" applyBorder="1" applyAlignment="1" applyProtection="1">
      <alignment vertical="top"/>
      <protection locked="0"/>
    </xf>
    <xf numFmtId="0" fontId="36" fillId="0" borderId="34" xfId="0" applyFont="1" applyBorder="1" applyAlignment="1" applyProtection="1">
      <alignment vertical="top"/>
      <protection locked="0"/>
    </xf>
    <xf numFmtId="0" fontId="36" fillId="0" borderId="36" xfId="0" applyFont="1" applyBorder="1" applyAlignment="1" applyProtection="1">
      <alignment vertical="top"/>
      <protection locked="0"/>
    </xf>
    <xf numFmtId="0" fontId="18" fillId="0" borderId="0" xfId="0" applyFont="1" applyAlignment="1">
      <alignment horizontal="left" vertical="top" wrapText="1"/>
    </xf>
    <xf numFmtId="0" fontId="18" fillId="0" borderId="0" xfId="0" applyFont="1" applyAlignment="1">
      <alignment horizontal="left" vertical="center"/>
    </xf>
    <xf numFmtId="0" fontId="2" fillId="0" borderId="0" xfId="0" applyFont="1" applyBorder="1" applyAlignment="1">
      <alignment horizontal="left" vertical="center"/>
    </xf>
    <xf numFmtId="0" fontId="0" fillId="0" borderId="0" xfId="0" applyBorder="1"/>
    <xf numFmtId="0" fontId="3" fillId="0" borderId="0" xfId="0" applyFont="1" applyBorder="1" applyAlignment="1">
      <alignment horizontal="left" vertical="top" wrapText="1"/>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lignment horizontal="left" vertical="center"/>
    </xf>
    <xf numFmtId="0" fontId="2" fillId="0" borderId="0" xfId="0" applyFont="1" applyBorder="1" applyAlignment="1">
      <alignment horizontal="left" vertical="center" wrapText="1"/>
    </xf>
    <xf numFmtId="4" fontId="19" fillId="0" borderId="8" xfId="0" applyNumberFormat="1" applyFont="1" applyBorder="1" applyAlignment="1">
      <alignment vertical="center"/>
    </xf>
    <xf numFmtId="0" fontId="0" fillId="0" borderId="8" xfId="0" applyFont="1" applyBorder="1" applyAlignment="1">
      <alignment vertical="center"/>
    </xf>
    <xf numFmtId="0" fontId="1" fillId="0" borderId="0" xfId="0" applyFont="1" applyBorder="1" applyAlignment="1">
      <alignment horizontal="right" vertical="center"/>
    </xf>
    <xf numFmtId="164" fontId="1" fillId="0" borderId="0" xfId="0" applyNumberFormat="1" applyFont="1" applyBorder="1" applyAlignment="1">
      <alignment horizontal="center" vertical="center"/>
    </xf>
    <xf numFmtId="0" fontId="1" fillId="0" borderId="0" xfId="0" applyFont="1" applyBorder="1" applyAlignment="1">
      <alignment vertical="center"/>
    </xf>
    <xf numFmtId="4" fontId="18" fillId="0" borderId="0" xfId="0" applyNumberFormat="1" applyFont="1" applyBorder="1" applyAlignment="1">
      <alignment vertical="center"/>
    </xf>
    <xf numFmtId="0" fontId="3" fillId="5" borderId="10" xfId="0" applyFont="1" applyFill="1" applyBorder="1" applyAlignment="1">
      <alignment horizontal="left" vertical="center"/>
    </xf>
    <xf numFmtId="0" fontId="0" fillId="5" borderId="10" xfId="0" applyFont="1" applyFill="1" applyBorder="1" applyAlignment="1">
      <alignment vertical="center"/>
    </xf>
    <xf numFmtId="4" fontId="3" fillId="5" borderId="10" xfId="0" applyNumberFormat="1" applyFont="1" applyFill="1" applyBorder="1" applyAlignment="1">
      <alignment vertical="center"/>
    </xf>
    <xf numFmtId="0" fontId="0" fillId="5" borderId="11" xfId="0" applyFont="1" applyFill="1" applyBorder="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165" fontId="2" fillId="0" borderId="0" xfId="0" applyNumberFormat="1" applyFont="1" applyAlignment="1">
      <alignment horizontal="left" vertical="center"/>
    </xf>
    <xf numFmtId="0" fontId="2" fillId="0" borderId="0" xfId="0" applyFont="1" applyAlignment="1">
      <alignment vertical="center"/>
    </xf>
    <xf numFmtId="0" fontId="21" fillId="0" borderId="15" xfId="0" applyFont="1" applyBorder="1" applyAlignment="1">
      <alignment horizontal="center" vertical="center"/>
    </xf>
    <xf numFmtId="0" fontId="21"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2" fillId="6" borderId="9" xfId="0" applyFont="1" applyFill="1" applyBorder="1" applyAlignment="1">
      <alignment horizontal="center" vertical="center"/>
    </xf>
    <xf numFmtId="0" fontId="2" fillId="6" borderId="10" xfId="0" applyFont="1" applyFill="1" applyBorder="1" applyAlignment="1">
      <alignment horizontal="left" vertical="center"/>
    </xf>
    <xf numFmtId="0" fontId="2" fillId="6" borderId="10" xfId="0" applyFont="1" applyFill="1" applyBorder="1" applyAlignment="1">
      <alignment horizontal="center" vertical="center"/>
    </xf>
    <xf numFmtId="0" fontId="2" fillId="6" borderId="10" xfId="0" applyFont="1" applyFill="1" applyBorder="1" applyAlignment="1">
      <alignment horizontal="right" vertical="center"/>
    </xf>
    <xf numFmtId="4" fontId="26" fillId="0" borderId="0" xfId="0" applyNumberFormat="1" applyFont="1" applyAlignment="1">
      <alignment vertical="center"/>
    </xf>
    <xf numFmtId="0" fontId="26" fillId="0" borderId="0" xfId="0" applyFont="1" applyAlignment="1">
      <alignment vertical="center"/>
    </xf>
    <xf numFmtId="0" fontId="25" fillId="0" borderId="0" xfId="0" applyFont="1" applyAlignment="1">
      <alignment horizontal="left" vertical="center" wrapText="1"/>
    </xf>
    <xf numFmtId="4" fontId="22" fillId="0" borderId="0" xfId="0" applyNumberFormat="1" applyFont="1" applyAlignment="1">
      <alignment horizontal="right" vertical="center"/>
    </xf>
    <xf numFmtId="4" fontId="22" fillId="0" borderId="0" xfId="0" applyNumberFormat="1" applyFont="1" applyAlignment="1">
      <alignment vertical="center"/>
    </xf>
    <xf numFmtId="0" fontId="14" fillId="3" borderId="0" xfId="0" applyFont="1" applyFill="1" applyAlignment="1">
      <alignment horizontal="center" vertical="center"/>
    </xf>
    <xf numFmtId="0" fontId="0" fillId="0" borderId="0" xfId="0"/>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3" fillId="0" borderId="0" xfId="0" applyFont="1" applyBorder="1" applyAlignment="1">
      <alignment horizontal="left" vertical="center" wrapText="1"/>
    </xf>
    <xf numFmtId="0" fontId="0" fillId="0" borderId="0" xfId="0" applyFont="1" applyBorder="1" applyAlignment="1">
      <alignment vertical="center"/>
    </xf>
    <xf numFmtId="0" fontId="0" fillId="0" borderId="0" xfId="0" applyFont="1" applyBorder="1" applyAlignment="1">
      <alignment horizontal="left"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0" fillId="0" borderId="0" xfId="0" applyFont="1" applyAlignment="1">
      <alignment vertical="center"/>
    </xf>
    <xf numFmtId="0" fontId="29" fillId="2" borderId="0" xfId="1" applyFont="1" applyFill="1" applyAlignment="1">
      <alignment vertical="center"/>
    </xf>
    <xf numFmtId="0" fontId="39" fillId="0" borderId="1" xfId="0" applyFont="1" applyBorder="1" applyAlignment="1" applyProtection="1">
      <alignment horizontal="left" vertical="center"/>
      <protection locked="0"/>
    </xf>
    <xf numFmtId="0" fontId="39" fillId="0" borderId="1" xfId="0" applyFont="1" applyBorder="1" applyAlignment="1" applyProtection="1">
      <alignment horizontal="left" vertical="top"/>
      <protection locked="0"/>
    </xf>
    <xf numFmtId="0" fontId="38" fillId="0" borderId="34" xfId="0" applyFont="1" applyBorder="1" applyAlignment="1" applyProtection="1">
      <alignment horizontal="left"/>
      <protection locked="0"/>
    </xf>
    <xf numFmtId="0" fontId="37" fillId="0" borderId="1"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protection locked="0"/>
    </xf>
    <xf numFmtId="49" fontId="39" fillId="0" borderId="1" xfId="0" applyNumberFormat="1" applyFont="1" applyBorder="1" applyAlignment="1" applyProtection="1">
      <alignment horizontal="left" vertical="center" wrapText="1"/>
      <protection locked="0"/>
    </xf>
    <xf numFmtId="0" fontId="39" fillId="0" borderId="1" xfId="0" applyFont="1" applyBorder="1" applyAlignment="1" applyProtection="1">
      <alignment horizontal="left" vertical="center" wrapText="1"/>
      <protection locked="0"/>
    </xf>
    <xf numFmtId="0" fontId="38" fillId="0" borderId="34" xfId="0" applyFont="1" applyBorder="1" applyAlignment="1" applyProtection="1">
      <alignment horizontal="left" wrapText="1"/>
      <protection locked="0"/>
    </xf>
    <xf numFmtId="0" fontId="0" fillId="0" borderId="1" xfId="0" applyBorder="1"/>
    <xf numFmtId="0" fontId="15" fillId="0" borderId="1" xfId="0" applyFont="1" applyBorder="1" applyAlignment="1">
      <alignment horizontal="left" vertical="center"/>
    </xf>
    <xf numFmtId="0" fontId="17" fillId="0" borderId="1" xfId="0" applyFont="1" applyBorder="1" applyAlignment="1">
      <alignment horizontal="left" vertical="center"/>
    </xf>
    <xf numFmtId="0" fontId="17" fillId="0" borderId="1" xfId="0" applyFont="1" applyBorder="1" applyAlignment="1">
      <alignment horizontal="left" vertical="center" wrapText="1"/>
    </xf>
    <xf numFmtId="0" fontId="17" fillId="0" borderId="1" xfId="0" applyFont="1" applyBorder="1" applyAlignment="1">
      <alignment horizontal="left" vertical="center"/>
    </xf>
    <xf numFmtId="0" fontId="0" fillId="0" borderId="1" xfId="0" applyFont="1" applyBorder="1" applyAlignment="1">
      <alignment vertical="center"/>
    </xf>
    <xf numFmtId="0" fontId="3" fillId="0" borderId="1" xfId="0" applyFont="1" applyBorder="1" applyAlignment="1">
      <alignment horizontal="left" vertical="center" wrapText="1"/>
    </xf>
    <xf numFmtId="0" fontId="0" fillId="0" borderId="1" xfId="0" applyFont="1" applyBorder="1" applyAlignment="1">
      <alignment vertical="center"/>
    </xf>
    <xf numFmtId="0" fontId="2" fillId="0" borderId="1" xfId="0" applyFont="1" applyBorder="1" applyAlignment="1">
      <alignment horizontal="left" vertical="center"/>
    </xf>
    <xf numFmtId="165" fontId="2" fillId="0" borderId="1" xfId="0" applyNumberFormat="1" applyFont="1" applyBorder="1" applyAlignment="1">
      <alignment horizontal="left" vertical="center"/>
    </xf>
    <xf numFmtId="0" fontId="0" fillId="0" borderId="1" xfId="0" applyFont="1" applyBorder="1" applyAlignment="1">
      <alignment vertical="center" wrapText="1"/>
    </xf>
    <xf numFmtId="0" fontId="2" fillId="0" borderId="1" xfId="0" applyFont="1" applyBorder="1" applyAlignment="1">
      <alignment horizontal="left" vertical="center" wrapText="1"/>
    </xf>
    <xf numFmtId="0" fontId="19" fillId="0" borderId="1" xfId="0" applyFont="1" applyBorder="1" applyAlignment="1">
      <alignment horizontal="left" vertical="center"/>
    </xf>
    <xf numFmtId="4" fontId="22" fillId="0" borderId="1" xfId="0" applyNumberFormat="1" applyFont="1" applyBorder="1" applyAlignment="1">
      <alignment vertical="center"/>
    </xf>
    <xf numFmtId="0" fontId="1" fillId="0" borderId="1" xfId="0" applyFont="1" applyBorder="1" applyAlignment="1">
      <alignment horizontal="right" vertical="center"/>
    </xf>
    <xf numFmtId="0" fontId="1" fillId="0" borderId="1" xfId="0" applyFont="1" applyBorder="1" applyAlignment="1">
      <alignment horizontal="left" vertical="center"/>
    </xf>
    <xf numFmtId="4" fontId="1" fillId="0" borderId="1" xfId="0" applyNumberFormat="1" applyFont="1" applyBorder="1" applyAlignment="1">
      <alignment vertical="center"/>
    </xf>
    <xf numFmtId="164" fontId="1" fillId="0" borderId="1" xfId="0" applyNumberFormat="1" applyFont="1" applyBorder="1" applyAlignment="1">
      <alignment horizontal="right" vertical="center"/>
    </xf>
    <xf numFmtId="0" fontId="0" fillId="6" borderId="1" xfId="0" applyFont="1" applyFill="1" applyBorder="1" applyAlignment="1">
      <alignment vertical="center"/>
    </xf>
    <xf numFmtId="0" fontId="0" fillId="0" borderId="1" xfId="0" applyFont="1" applyBorder="1" applyAlignment="1">
      <alignment horizontal="left" vertical="center"/>
    </xf>
    <xf numFmtId="0" fontId="2" fillId="6" borderId="1" xfId="0" applyFont="1" applyFill="1" applyBorder="1" applyAlignment="1">
      <alignment horizontal="left" vertical="center"/>
    </xf>
    <xf numFmtId="0" fontId="2" fillId="6" borderId="1" xfId="0" applyFont="1" applyFill="1" applyBorder="1" applyAlignment="1">
      <alignment horizontal="right" vertical="center"/>
    </xf>
    <xf numFmtId="0" fontId="30" fillId="0" borderId="1" xfId="0" applyFont="1" applyBorder="1" applyAlignment="1">
      <alignment horizontal="left" vertical="center"/>
    </xf>
    <xf numFmtId="0" fontId="5" fillId="0" borderId="1" xfId="0" applyFont="1" applyBorder="1" applyAlignment="1">
      <alignment vertical="center"/>
    </xf>
    <xf numFmtId="0" fontId="6" fillId="0" borderId="1" xfId="0" applyFont="1" applyBorder="1" applyAlignment="1">
      <alignment vertical="center"/>
    </xf>
    <xf numFmtId="0" fontId="7" fillId="0" borderId="1" xfId="0" applyFont="1" applyBorder="1" applyAlignment="1"/>
    <xf numFmtId="166" fontId="7" fillId="0" borderId="1" xfId="0" applyNumberFormat="1" applyFont="1" applyBorder="1" applyAlignment="1"/>
    <xf numFmtId="0" fontId="1" fillId="0" borderId="28" xfId="0" applyFont="1" applyBorder="1" applyAlignment="1">
      <alignment horizontal="left" vertical="center"/>
    </xf>
    <xf numFmtId="0" fontId="1" fillId="0" borderId="1" xfId="0" applyFont="1" applyBorder="1" applyAlignment="1">
      <alignment horizontal="center" vertical="center"/>
    </xf>
    <xf numFmtId="166" fontId="1" fillId="0" borderId="1" xfId="0" applyNumberFormat="1" applyFont="1" applyBorder="1" applyAlignment="1">
      <alignment vertical="center"/>
    </xf>
    <xf numFmtId="0" fontId="45" fillId="0" borderId="1" xfId="2"/>
    <xf numFmtId="0" fontId="14" fillId="0" borderId="1" xfId="2" applyFont="1" applyAlignment="1">
      <alignment horizontal="center" vertical="center"/>
    </xf>
    <xf numFmtId="0" fontId="14" fillId="0" borderId="1" xfId="2" applyFont="1" applyAlignment="1">
      <alignment horizontal="left" vertical="center"/>
    </xf>
    <xf numFmtId="0" fontId="14" fillId="3" borderId="1" xfId="2" applyFont="1" applyFill="1" applyAlignment="1">
      <alignment horizontal="center" vertical="center"/>
    </xf>
    <xf numFmtId="0" fontId="45" fillId="0" borderId="1" xfId="2"/>
    <xf numFmtId="0" fontId="0" fillId="0" borderId="1" xfId="2" applyFont="1" applyAlignment="1">
      <alignment horizontal="left" vertical="center"/>
    </xf>
    <xf numFmtId="0" fontId="45" fillId="0" borderId="2" xfId="2" applyBorder="1"/>
    <xf numFmtId="0" fontId="45" fillId="0" borderId="3" xfId="2" applyBorder="1"/>
    <xf numFmtId="0" fontId="45" fillId="0" borderId="4" xfId="2" applyBorder="1"/>
    <xf numFmtId="0" fontId="45" fillId="0" borderId="5" xfId="2" applyBorder="1"/>
    <xf numFmtId="0" fontId="15" fillId="0" borderId="1" xfId="2" applyFont="1" applyBorder="1" applyAlignment="1">
      <alignment horizontal="center" vertical="center"/>
    </xf>
    <xf numFmtId="0" fontId="15" fillId="0" borderId="1" xfId="2" applyFont="1" applyBorder="1" applyAlignment="1">
      <alignment horizontal="left" vertical="center"/>
    </xf>
    <xf numFmtId="0" fontId="45" fillId="0" borderId="6" xfId="2" applyBorder="1"/>
    <xf numFmtId="0" fontId="14" fillId="0" borderId="1" xfId="2" applyFont="1" applyAlignment="1">
      <alignment horizontal="left" vertical="center"/>
    </xf>
    <xf numFmtId="0" fontId="45" fillId="0" borderId="1" xfId="2" applyBorder="1"/>
    <xf numFmtId="0" fontId="17" fillId="0" borderId="1" xfId="2" applyFont="1" applyBorder="1" applyAlignment="1">
      <alignment horizontal="left" vertical="center"/>
    </xf>
    <xf numFmtId="0" fontId="17" fillId="0" borderId="1" xfId="2" applyFont="1" applyBorder="1" applyAlignment="1">
      <alignment horizontal="left" vertical="center" wrapText="1"/>
    </xf>
    <xf numFmtId="0" fontId="17" fillId="0" borderId="1" xfId="2" applyFont="1" applyBorder="1" applyAlignment="1">
      <alignment horizontal="left" vertical="center"/>
    </xf>
    <xf numFmtId="0" fontId="0" fillId="0" borderId="1" xfId="2" applyFont="1" applyAlignment="1">
      <alignment vertical="center"/>
    </xf>
    <xf numFmtId="0" fontId="0" fillId="0" borderId="5" xfId="2" applyFont="1" applyBorder="1" applyAlignment="1">
      <alignment vertical="center"/>
    </xf>
    <xf numFmtId="0" fontId="0" fillId="0" borderId="1" xfId="2" applyFont="1" applyBorder="1" applyAlignment="1">
      <alignment vertical="center"/>
    </xf>
    <xf numFmtId="0" fontId="3" fillId="0" borderId="1" xfId="2" applyFont="1" applyBorder="1" applyAlignment="1">
      <alignment horizontal="left" vertical="top"/>
    </xf>
    <xf numFmtId="0" fontId="3" fillId="0" borderId="1" xfId="2" applyFont="1" applyBorder="1" applyAlignment="1">
      <alignment horizontal="left" vertical="top" wrapText="1"/>
    </xf>
    <xf numFmtId="0" fontId="0" fillId="0" borderId="1" xfId="2" applyFont="1" applyBorder="1" applyAlignment="1">
      <alignment vertical="center"/>
    </xf>
    <xf numFmtId="0" fontId="0" fillId="0" borderId="6" xfId="2" applyFont="1" applyBorder="1" applyAlignment="1">
      <alignment vertical="center"/>
    </xf>
    <xf numFmtId="0" fontId="2" fillId="0" borderId="1" xfId="2" applyFont="1" applyBorder="1" applyAlignment="1">
      <alignment horizontal="left" vertical="center"/>
    </xf>
    <xf numFmtId="165" fontId="2" fillId="0" borderId="1" xfId="2" applyNumberFormat="1" applyFont="1" applyBorder="1" applyAlignment="1">
      <alignment horizontal="left" vertical="center"/>
    </xf>
    <xf numFmtId="0" fontId="2" fillId="0" borderId="1" xfId="2" applyFont="1" applyBorder="1" applyAlignment="1">
      <alignment horizontal="left" vertical="center"/>
    </xf>
    <xf numFmtId="0" fontId="2" fillId="0" borderId="1" xfId="2" applyFont="1" applyBorder="1" applyAlignment="1">
      <alignment horizontal="left" vertical="center" wrapText="1"/>
    </xf>
    <xf numFmtId="0" fontId="0" fillId="0" borderId="16" xfId="2" applyFont="1" applyBorder="1" applyAlignment="1">
      <alignment vertical="center"/>
    </xf>
    <xf numFmtId="0" fontId="11" fillId="0" borderId="1" xfId="2" applyFont="1" applyBorder="1" applyAlignment="1">
      <alignment horizontal="left" vertical="center"/>
    </xf>
    <xf numFmtId="4" fontId="11" fillId="0" borderId="1" xfId="2" applyNumberFormat="1" applyFont="1" applyBorder="1" applyAlignment="1">
      <alignment vertical="center"/>
    </xf>
    <xf numFmtId="0" fontId="46" fillId="0" borderId="1" xfId="2" applyFont="1" applyBorder="1" applyAlignment="1">
      <alignment horizontal="left" vertical="center"/>
    </xf>
    <xf numFmtId="0" fontId="19" fillId="0" borderId="1" xfId="2" applyFont="1" applyBorder="1" applyAlignment="1">
      <alignment horizontal="left" vertical="center"/>
    </xf>
    <xf numFmtId="4" fontId="19" fillId="0" borderId="1" xfId="2" applyNumberFormat="1" applyFont="1" applyBorder="1" applyAlignment="1">
      <alignment vertical="center"/>
    </xf>
    <xf numFmtId="0" fontId="1" fillId="0" borderId="1" xfId="2" applyFont="1" applyBorder="1" applyAlignment="1">
      <alignment horizontal="left" vertical="center"/>
    </xf>
    <xf numFmtId="164" fontId="1" fillId="0" borderId="1" xfId="2" applyNumberFormat="1" applyFont="1" applyBorder="1" applyAlignment="1">
      <alignment vertical="center"/>
    </xf>
    <xf numFmtId="0" fontId="1" fillId="0" borderId="1" xfId="2" applyFont="1" applyBorder="1" applyAlignment="1">
      <alignment horizontal="right" vertical="center"/>
    </xf>
    <xf numFmtId="4" fontId="1" fillId="0" borderId="1" xfId="2" applyNumberFormat="1" applyFont="1" applyBorder="1" applyAlignment="1">
      <alignment vertical="center"/>
    </xf>
    <xf numFmtId="0" fontId="0" fillId="6" borderId="1" xfId="2" applyFont="1" applyFill="1" applyBorder="1" applyAlignment="1">
      <alignment vertical="center"/>
    </xf>
    <xf numFmtId="0" fontId="3" fillId="6" borderId="9" xfId="2" applyFont="1" applyFill="1" applyBorder="1" applyAlignment="1">
      <alignment horizontal="left" vertical="center"/>
    </xf>
    <xf numFmtId="0" fontId="0" fillId="6" borderId="10" xfId="2" applyFont="1" applyFill="1" applyBorder="1" applyAlignment="1">
      <alignment vertical="center"/>
    </xf>
    <xf numFmtId="0" fontId="3" fillId="6" borderId="10" xfId="2" applyFont="1" applyFill="1" applyBorder="1" applyAlignment="1">
      <alignment horizontal="right" vertical="center"/>
    </xf>
    <xf numFmtId="0" fontId="3" fillId="6" borderId="10" xfId="2" applyFont="1" applyFill="1" applyBorder="1" applyAlignment="1">
      <alignment horizontal="center" vertical="center"/>
    </xf>
    <xf numFmtId="4" fontId="3" fillId="6" borderId="10" xfId="2" applyNumberFormat="1" applyFont="1" applyFill="1" applyBorder="1" applyAlignment="1">
      <alignment vertical="center"/>
    </xf>
    <xf numFmtId="4" fontId="3" fillId="6" borderId="11" xfId="2" applyNumberFormat="1" applyFont="1" applyFill="1" applyBorder="1" applyAlignment="1">
      <alignment vertical="center"/>
    </xf>
    <xf numFmtId="0" fontId="47" fillId="0" borderId="15" xfId="2" applyFont="1" applyBorder="1" applyAlignment="1">
      <alignment horizontal="left" vertical="center"/>
    </xf>
    <xf numFmtId="0" fontId="0" fillId="0" borderId="17" xfId="2" applyFont="1" applyBorder="1" applyAlignment="1">
      <alignment vertical="center"/>
    </xf>
    <xf numFmtId="0" fontId="45" fillId="0" borderId="18" xfId="2" applyBorder="1"/>
    <xf numFmtId="0" fontId="45" fillId="0" borderId="19" xfId="2" applyBorder="1"/>
    <xf numFmtId="0" fontId="48" fillId="0" borderId="23" xfId="2" applyFont="1" applyBorder="1" applyAlignment="1">
      <alignment horizontal="left" vertical="center"/>
    </xf>
    <xf numFmtId="0" fontId="0" fillId="0" borderId="24" xfId="2" applyFont="1" applyBorder="1" applyAlignment="1">
      <alignment vertical="center"/>
    </xf>
    <xf numFmtId="0" fontId="48" fillId="0" borderId="24" xfId="2" applyFont="1" applyBorder="1" applyAlignment="1">
      <alignment horizontal="left" vertical="center"/>
    </xf>
    <xf numFmtId="0" fontId="0" fillId="0" borderId="25" xfId="2" applyFont="1" applyBorder="1" applyAlignment="1">
      <alignment vertical="center"/>
    </xf>
    <xf numFmtId="0" fontId="0" fillId="0" borderId="12" xfId="2" applyFont="1" applyBorder="1" applyAlignment="1">
      <alignment vertical="center"/>
    </xf>
    <xf numFmtId="0" fontId="0" fillId="0" borderId="13" xfId="2" applyFont="1" applyBorder="1" applyAlignment="1">
      <alignment vertical="center"/>
    </xf>
    <xf numFmtId="0" fontId="0" fillId="0" borderId="14" xfId="2" applyFont="1" applyBorder="1" applyAlignment="1">
      <alignment vertical="center"/>
    </xf>
    <xf numFmtId="0" fontId="0" fillId="0" borderId="2" xfId="2" applyFont="1" applyBorder="1" applyAlignment="1">
      <alignment vertical="center"/>
    </xf>
    <xf numFmtId="0" fontId="0" fillId="0" borderId="3" xfId="2" applyFont="1" applyBorder="1" applyAlignment="1">
      <alignment vertical="center"/>
    </xf>
    <xf numFmtId="0" fontId="0" fillId="0" borderId="4" xfId="2" applyFont="1" applyBorder="1" applyAlignment="1">
      <alignment vertical="center"/>
    </xf>
    <xf numFmtId="0" fontId="3" fillId="0" borderId="1" xfId="2" applyFont="1" applyBorder="1" applyAlignment="1">
      <alignment horizontal="left" vertical="center"/>
    </xf>
    <xf numFmtId="0" fontId="3" fillId="0" borderId="1" xfId="2" applyFont="1" applyBorder="1" applyAlignment="1">
      <alignment horizontal="left" vertical="center" wrapText="1"/>
    </xf>
    <xf numFmtId="0" fontId="2" fillId="6" borderId="1" xfId="2" applyFont="1" applyFill="1" applyBorder="1" applyAlignment="1">
      <alignment horizontal="center" vertical="center"/>
    </xf>
    <xf numFmtId="0" fontId="0" fillId="6" borderId="1" xfId="2" applyFont="1" applyFill="1" applyBorder="1" applyAlignment="1">
      <alignment vertical="center"/>
    </xf>
    <xf numFmtId="0" fontId="30" fillId="0" borderId="1" xfId="2" applyFont="1" applyBorder="1" applyAlignment="1">
      <alignment horizontal="left" vertical="center"/>
    </xf>
    <xf numFmtId="4" fontId="22" fillId="0" borderId="1" xfId="2" applyNumberFormat="1" applyFont="1" applyBorder="1" applyAlignment="1">
      <alignment vertical="center"/>
    </xf>
    <xf numFmtId="4" fontId="30" fillId="0" borderId="1" xfId="2" applyNumberFormat="1" applyFont="1" applyBorder="1" applyAlignment="1">
      <alignment vertical="center"/>
    </xf>
    <xf numFmtId="0" fontId="5" fillId="0" borderId="1" xfId="2" applyFont="1" applyAlignment="1">
      <alignment vertical="center"/>
    </xf>
    <xf numFmtId="0" fontId="5" fillId="0" borderId="5" xfId="2" applyFont="1" applyBorder="1" applyAlignment="1">
      <alignment vertical="center"/>
    </xf>
    <xf numFmtId="0" fontId="5" fillId="0" borderId="1" xfId="2" applyFont="1" applyBorder="1" applyAlignment="1">
      <alignment vertical="center"/>
    </xf>
    <xf numFmtId="0" fontId="5" fillId="0" borderId="1" xfId="2" applyFont="1" applyBorder="1" applyAlignment="1">
      <alignment horizontal="left" vertical="center"/>
    </xf>
    <xf numFmtId="4" fontId="5" fillId="0" borderId="1" xfId="2" applyNumberFormat="1" applyFont="1" applyBorder="1" applyAlignment="1">
      <alignment vertical="center"/>
    </xf>
    <xf numFmtId="0" fontId="5" fillId="0" borderId="1" xfId="2" applyFont="1" applyBorder="1" applyAlignment="1">
      <alignment vertical="center"/>
    </xf>
    <xf numFmtId="0" fontId="5" fillId="0" borderId="6" xfId="2" applyFont="1" applyBorder="1" applyAlignment="1">
      <alignment vertical="center"/>
    </xf>
    <xf numFmtId="0" fontId="6" fillId="0" borderId="1" xfId="2" applyFont="1" applyAlignment="1">
      <alignment vertical="center"/>
    </xf>
    <xf numFmtId="0" fontId="6" fillId="0" borderId="5" xfId="2" applyFont="1" applyBorder="1" applyAlignment="1">
      <alignment vertical="center"/>
    </xf>
    <xf numFmtId="0" fontId="6" fillId="0" borderId="1" xfId="2" applyFont="1" applyBorder="1" applyAlignment="1">
      <alignment vertical="center"/>
    </xf>
    <xf numFmtId="0" fontId="6" fillId="0" borderId="1" xfId="2" applyFont="1" applyBorder="1" applyAlignment="1">
      <alignment horizontal="left" vertical="center"/>
    </xf>
    <xf numFmtId="4" fontId="6" fillId="0" borderId="1" xfId="2" applyNumberFormat="1" applyFont="1" applyBorder="1" applyAlignment="1">
      <alignment vertical="center"/>
    </xf>
    <xf numFmtId="0" fontId="6" fillId="0" borderId="1" xfId="2" applyFont="1" applyBorder="1" applyAlignment="1">
      <alignment vertical="center"/>
    </xf>
    <xf numFmtId="0" fontId="6" fillId="0" borderId="6" xfId="2" applyFont="1" applyBorder="1" applyAlignment="1">
      <alignment vertical="center"/>
    </xf>
    <xf numFmtId="4" fontId="49" fillId="0" borderId="1" xfId="2" applyNumberFormat="1" applyFont="1" applyBorder="1" applyAlignment="1">
      <alignment vertical="center"/>
    </xf>
    <xf numFmtId="0" fontId="0" fillId="0" borderId="28" xfId="2" applyFont="1" applyBorder="1" applyAlignment="1">
      <alignment vertical="center"/>
    </xf>
    <xf numFmtId="0" fontId="17" fillId="0" borderId="28" xfId="2" applyFont="1" applyBorder="1" applyAlignment="1">
      <alignment horizontal="center" vertical="center"/>
    </xf>
    <xf numFmtId="0" fontId="22" fillId="6" borderId="1" xfId="2" applyFont="1" applyFill="1" applyBorder="1" applyAlignment="1">
      <alignment horizontal="left" vertical="center"/>
    </xf>
    <xf numFmtId="4" fontId="22" fillId="6" borderId="1" xfId="2" applyNumberFormat="1" applyFont="1" applyFill="1" applyBorder="1" applyAlignment="1">
      <alignment vertical="center"/>
    </xf>
    <xf numFmtId="0" fontId="0" fillId="0" borderId="1" xfId="2" applyFont="1" applyAlignment="1">
      <alignment horizontal="center" vertical="center" wrapText="1"/>
    </xf>
    <xf numFmtId="0" fontId="0" fillId="0" borderId="5" xfId="2" applyFont="1" applyBorder="1" applyAlignment="1">
      <alignment horizontal="center" vertical="center" wrapText="1"/>
    </xf>
    <xf numFmtId="0" fontId="2" fillId="6" borderId="20" xfId="2" applyFont="1" applyFill="1" applyBorder="1" applyAlignment="1">
      <alignment horizontal="center" vertical="center" wrapText="1"/>
    </xf>
    <xf numFmtId="0" fontId="2" fillId="6" borderId="21" xfId="2" applyFont="1" applyFill="1" applyBorder="1" applyAlignment="1">
      <alignment horizontal="center" vertical="center" wrapText="1"/>
    </xf>
    <xf numFmtId="0" fontId="2" fillId="6" borderId="21" xfId="2" applyFont="1" applyFill="1" applyBorder="1" applyAlignment="1">
      <alignment horizontal="center" vertical="center" wrapText="1"/>
    </xf>
    <xf numFmtId="0" fontId="2" fillId="6" borderId="22" xfId="2" applyFont="1" applyFill="1" applyBorder="1" applyAlignment="1">
      <alignment horizontal="center" vertical="center" wrapText="1"/>
    </xf>
    <xf numFmtId="0" fontId="0" fillId="0" borderId="6" xfId="2" applyFont="1" applyBorder="1" applyAlignment="1">
      <alignment horizontal="center" vertical="center" wrapText="1"/>
    </xf>
    <xf numFmtId="0" fontId="17" fillId="0" borderId="20" xfId="2" applyFont="1" applyBorder="1" applyAlignment="1">
      <alignment horizontal="center" vertical="center" wrapText="1"/>
    </xf>
    <xf numFmtId="0" fontId="17" fillId="0" borderId="21" xfId="2" applyFont="1" applyBorder="1" applyAlignment="1">
      <alignment horizontal="center" vertical="center" wrapText="1"/>
    </xf>
    <xf numFmtId="0" fontId="17" fillId="0" borderId="22" xfId="2" applyFont="1" applyBorder="1" applyAlignment="1">
      <alignment horizontal="center" vertical="center" wrapText="1"/>
    </xf>
    <xf numFmtId="0" fontId="22" fillId="0" borderId="1" xfId="2" applyFont="1" applyBorder="1" applyAlignment="1">
      <alignment horizontal="left" vertical="center"/>
    </xf>
    <xf numFmtId="4" fontId="22" fillId="0" borderId="16" xfId="2" applyNumberFormat="1" applyFont="1" applyBorder="1" applyAlignment="1"/>
    <xf numFmtId="4" fontId="3" fillId="0" borderId="16" xfId="2" applyNumberFormat="1" applyFont="1" applyBorder="1" applyAlignment="1">
      <alignment vertical="center"/>
    </xf>
    <xf numFmtId="0" fontId="0" fillId="0" borderId="15" xfId="2" applyFont="1" applyBorder="1" applyAlignment="1">
      <alignment vertical="center"/>
    </xf>
    <xf numFmtId="166" fontId="31" fillId="0" borderId="16" xfId="2" applyNumberFormat="1" applyFont="1" applyBorder="1" applyAlignment="1"/>
    <xf numFmtId="166" fontId="31" fillId="0" borderId="17" xfId="2" applyNumberFormat="1" applyFont="1" applyBorder="1" applyAlignment="1"/>
    <xf numFmtId="4" fontId="32" fillId="0" borderId="1" xfId="2" applyNumberFormat="1" applyFont="1" applyAlignment="1">
      <alignment vertical="center"/>
    </xf>
    <xf numFmtId="0" fontId="7" fillId="0" borderId="1" xfId="2" applyFont="1" applyAlignment="1"/>
    <xf numFmtId="0" fontId="7" fillId="0" borderId="5" xfId="2" applyFont="1" applyBorder="1" applyAlignment="1"/>
    <xf numFmtId="0" fontId="7" fillId="0" borderId="1" xfId="2" applyFont="1" applyBorder="1" applyAlignment="1"/>
    <xf numFmtId="0" fontId="5" fillId="0" borderId="1" xfId="2" applyFont="1" applyBorder="1" applyAlignment="1">
      <alignment horizontal="left"/>
    </xf>
    <xf numFmtId="4" fontId="5" fillId="0" borderId="1" xfId="2" applyNumberFormat="1" applyFont="1" applyBorder="1" applyAlignment="1"/>
    <xf numFmtId="0" fontId="7" fillId="0" borderId="6" xfId="2" applyFont="1" applyBorder="1" applyAlignment="1"/>
    <xf numFmtId="0" fontId="7" fillId="0" borderId="18" xfId="2" applyFont="1" applyBorder="1" applyAlignment="1"/>
    <xf numFmtId="166" fontId="7" fillId="0" borderId="1" xfId="2" applyNumberFormat="1" applyFont="1" applyBorder="1" applyAlignment="1"/>
    <xf numFmtId="166" fontId="7" fillId="0" borderId="19" xfId="2" applyNumberFormat="1" applyFont="1" applyBorder="1" applyAlignment="1"/>
    <xf numFmtId="0" fontId="7" fillId="0" borderId="1" xfId="2" applyFont="1" applyAlignment="1">
      <alignment horizontal="left"/>
    </xf>
    <xf numFmtId="0" fontId="7" fillId="0" borderId="1" xfId="2" applyFont="1" applyAlignment="1">
      <alignment horizontal="center"/>
    </xf>
    <xf numFmtId="4" fontId="7" fillId="0" borderId="1" xfId="2" applyNumberFormat="1" applyFont="1" applyAlignment="1">
      <alignment vertical="center"/>
    </xf>
    <xf numFmtId="0" fontId="6" fillId="0" borderId="1" xfId="2" applyFont="1" applyBorder="1" applyAlignment="1">
      <alignment horizontal="left"/>
    </xf>
    <xf numFmtId="4" fontId="6" fillId="0" borderId="24" xfId="2" applyNumberFormat="1" applyFont="1" applyBorder="1" applyAlignment="1"/>
    <xf numFmtId="4" fontId="6" fillId="0" borderId="24" xfId="2" applyNumberFormat="1" applyFont="1" applyBorder="1" applyAlignment="1">
      <alignment vertical="center"/>
    </xf>
    <xf numFmtId="0" fontId="0" fillId="0" borderId="5" xfId="2" applyFont="1" applyBorder="1" applyAlignment="1" applyProtection="1">
      <alignment vertical="center"/>
      <protection locked="0"/>
    </xf>
    <xf numFmtId="0" fontId="0" fillId="0" borderId="28" xfId="2" applyFont="1" applyBorder="1" applyAlignment="1" applyProtection="1">
      <alignment horizontal="center" vertical="center"/>
      <protection locked="0"/>
    </xf>
    <xf numFmtId="49" fontId="0" fillId="0" borderId="28" xfId="2" applyNumberFormat="1" applyFont="1" applyBorder="1" applyAlignment="1" applyProtection="1">
      <alignment horizontal="left" vertical="center" wrapText="1"/>
      <protection locked="0"/>
    </xf>
    <xf numFmtId="0" fontId="0" fillId="0" borderId="28" xfId="2" applyFont="1" applyBorder="1" applyAlignment="1" applyProtection="1">
      <alignment horizontal="left" vertical="center" wrapText="1"/>
      <protection locked="0"/>
    </xf>
    <xf numFmtId="0" fontId="0" fillId="0" borderId="28" xfId="2" applyFont="1" applyBorder="1" applyAlignment="1" applyProtection="1">
      <alignment horizontal="center" vertical="center" wrapText="1"/>
      <protection locked="0"/>
    </xf>
    <xf numFmtId="167" fontId="0" fillId="0" borderId="28" xfId="2" applyNumberFormat="1" applyFont="1" applyBorder="1" applyAlignment="1" applyProtection="1">
      <alignment vertical="center"/>
      <protection locked="0"/>
    </xf>
    <xf numFmtId="4" fontId="0" fillId="0" borderId="28" xfId="2" applyNumberFormat="1" applyFont="1" applyBorder="1" applyAlignment="1" applyProtection="1">
      <alignment vertical="center"/>
      <protection locked="0"/>
    </xf>
    <xf numFmtId="0" fontId="0" fillId="0" borderId="6" xfId="2" applyFont="1" applyBorder="1" applyAlignment="1" applyProtection="1">
      <alignment vertical="center"/>
      <protection locked="0"/>
    </xf>
    <xf numFmtId="0" fontId="1" fillId="0" borderId="28" xfId="2" applyFont="1" applyBorder="1" applyAlignment="1">
      <alignment horizontal="left" vertical="center"/>
    </xf>
    <xf numFmtId="0" fontId="1" fillId="0" borderId="1" xfId="2" applyFont="1" applyBorder="1" applyAlignment="1">
      <alignment horizontal="center" vertical="center"/>
    </xf>
    <xf numFmtId="166" fontId="1" fillId="0" borderId="1" xfId="2" applyNumberFormat="1" applyFont="1" applyBorder="1" applyAlignment="1">
      <alignment vertical="center"/>
    </xf>
    <xf numFmtId="166" fontId="1" fillId="0" borderId="19" xfId="2" applyNumberFormat="1" applyFont="1" applyBorder="1" applyAlignment="1">
      <alignment vertical="center"/>
    </xf>
    <xf numFmtId="4" fontId="0" fillId="0" borderId="1" xfId="2" applyNumberFormat="1" applyFont="1" applyAlignment="1">
      <alignment vertical="center"/>
    </xf>
    <xf numFmtId="0" fontId="8" fillId="0" borderId="1" xfId="2" applyFont="1" applyAlignment="1">
      <alignment vertical="center"/>
    </xf>
    <xf numFmtId="0" fontId="8" fillId="0" borderId="5" xfId="2" applyFont="1" applyBorder="1" applyAlignment="1">
      <alignment vertical="center"/>
    </xf>
    <xf numFmtId="0" fontId="8" fillId="0" borderId="1" xfId="2" applyFont="1" applyBorder="1" applyAlignment="1">
      <alignment vertical="center"/>
    </xf>
    <xf numFmtId="0" fontId="8" fillId="0" borderId="1" xfId="2" applyFont="1" applyBorder="1" applyAlignment="1">
      <alignment horizontal="left" vertical="center"/>
    </xf>
    <xf numFmtId="0" fontId="8" fillId="0" borderId="16" xfId="2" applyFont="1" applyBorder="1" applyAlignment="1">
      <alignment horizontal="left" vertical="center" wrapText="1"/>
    </xf>
    <xf numFmtId="0" fontId="8" fillId="0" borderId="16" xfId="2" applyFont="1" applyBorder="1" applyAlignment="1">
      <alignment vertical="center"/>
    </xf>
    <xf numFmtId="167" fontId="8" fillId="0" borderId="1" xfId="2" applyNumberFormat="1" applyFont="1" applyBorder="1" applyAlignment="1">
      <alignment vertical="center"/>
    </xf>
    <xf numFmtId="0" fontId="8" fillId="0" borderId="6" xfId="2" applyFont="1" applyBorder="1" applyAlignment="1">
      <alignment vertical="center"/>
    </xf>
    <xf numFmtId="0" fontId="8" fillId="0" borderId="18" xfId="2" applyFont="1" applyBorder="1" applyAlignment="1">
      <alignment vertical="center"/>
    </xf>
    <xf numFmtId="0" fontId="8" fillId="0" borderId="19" xfId="2" applyFont="1" applyBorder="1" applyAlignment="1">
      <alignment vertical="center"/>
    </xf>
    <xf numFmtId="0" fontId="8" fillId="0" borderId="1" xfId="2" applyFont="1" applyAlignment="1">
      <alignment horizontal="left" vertical="center"/>
    </xf>
    <xf numFmtId="0" fontId="8" fillId="0" borderId="1" xfId="2" applyFont="1" applyBorder="1" applyAlignment="1">
      <alignment horizontal="left" vertical="center" wrapText="1"/>
    </xf>
    <xf numFmtId="0" fontId="8" fillId="0" borderId="1" xfId="2" applyFont="1" applyBorder="1" applyAlignment="1">
      <alignment vertical="center"/>
    </xf>
    <xf numFmtId="0" fontId="9" fillId="0" borderId="1" xfId="2" applyFont="1" applyAlignment="1">
      <alignment vertical="center"/>
    </xf>
    <xf numFmtId="0" fontId="9" fillId="0" borderId="5" xfId="2" applyFont="1" applyBorder="1" applyAlignment="1">
      <alignment vertical="center"/>
    </xf>
    <xf numFmtId="0" fontId="9" fillId="0" borderId="1" xfId="2" applyFont="1" applyBorder="1" applyAlignment="1">
      <alignment vertical="center"/>
    </xf>
    <xf numFmtId="0" fontId="9" fillId="0" borderId="1" xfId="2" applyFont="1" applyBorder="1" applyAlignment="1">
      <alignment horizontal="left" vertical="center"/>
    </xf>
    <xf numFmtId="0" fontId="9" fillId="0" borderId="1" xfId="2" applyFont="1" applyBorder="1" applyAlignment="1">
      <alignment horizontal="left" vertical="center" wrapText="1"/>
    </xf>
    <xf numFmtId="0" fontId="9" fillId="0" borderId="1" xfId="2" applyFont="1" applyBorder="1" applyAlignment="1">
      <alignment vertical="center"/>
    </xf>
    <xf numFmtId="167" fontId="9" fillId="0" borderId="1" xfId="2" applyNumberFormat="1" applyFont="1" applyBorder="1" applyAlignment="1">
      <alignment vertical="center"/>
    </xf>
    <xf numFmtId="0" fontId="9" fillId="0" borderId="6" xfId="2" applyFont="1" applyBorder="1" applyAlignment="1">
      <alignment vertical="center"/>
    </xf>
    <xf numFmtId="0" fontId="9" fillId="0" borderId="18" xfId="2" applyFont="1" applyBorder="1" applyAlignment="1">
      <alignment vertical="center"/>
    </xf>
    <xf numFmtId="0" fontId="9" fillId="0" borderId="19" xfId="2" applyFont="1" applyBorder="1" applyAlignment="1">
      <alignment vertical="center"/>
    </xf>
    <xf numFmtId="0" fontId="9" fillId="0" borderId="1" xfId="2" applyFont="1" applyAlignment="1">
      <alignment horizontal="left" vertical="center"/>
    </xf>
    <xf numFmtId="0" fontId="50" fillId="0" borderId="1" xfId="2" applyFont="1" applyAlignment="1">
      <alignment vertical="center"/>
    </xf>
    <xf numFmtId="0" fontId="50" fillId="0" borderId="5" xfId="2" applyFont="1" applyBorder="1" applyAlignment="1">
      <alignment vertical="center"/>
    </xf>
    <xf numFmtId="0" fontId="50" fillId="0" borderId="1" xfId="2" applyFont="1" applyBorder="1" applyAlignment="1">
      <alignment vertical="center"/>
    </xf>
    <xf numFmtId="0" fontId="50" fillId="0" borderId="1" xfId="2" applyFont="1" applyBorder="1" applyAlignment="1">
      <alignment horizontal="left" vertical="center"/>
    </xf>
    <xf numFmtId="0" fontId="50" fillId="0" borderId="1" xfId="2" applyFont="1" applyBorder="1" applyAlignment="1">
      <alignment horizontal="left" vertical="center" wrapText="1"/>
    </xf>
    <xf numFmtId="0" fontId="50" fillId="0" borderId="1" xfId="2" applyFont="1" applyBorder="1" applyAlignment="1">
      <alignment vertical="center"/>
    </xf>
    <xf numFmtId="167" fontId="50" fillId="0" borderId="1" xfId="2" applyNumberFormat="1" applyFont="1" applyBorder="1" applyAlignment="1">
      <alignment vertical="center"/>
    </xf>
    <xf numFmtId="0" fontId="50" fillId="0" borderId="6" xfId="2" applyFont="1" applyBorder="1" applyAlignment="1">
      <alignment vertical="center"/>
    </xf>
    <xf numFmtId="0" fontId="50" fillId="0" borderId="18" xfId="2" applyFont="1" applyBorder="1" applyAlignment="1">
      <alignment vertical="center"/>
    </xf>
    <xf numFmtId="0" fontId="50" fillId="0" borderId="19" xfId="2" applyFont="1" applyBorder="1" applyAlignment="1">
      <alignment vertical="center"/>
    </xf>
    <xf numFmtId="0" fontId="50" fillId="0" borderId="1" xfId="2" applyFont="1" applyAlignment="1">
      <alignment horizontal="left" vertical="center"/>
    </xf>
    <xf numFmtId="0" fontId="35" fillId="0" borderId="28" xfId="2" applyFont="1" applyBorder="1" applyAlignment="1" applyProtection="1">
      <alignment horizontal="center" vertical="center"/>
      <protection locked="0"/>
    </xf>
    <xf numFmtId="49" fontId="35" fillId="0" borderId="28" xfId="2" applyNumberFormat="1" applyFont="1" applyBorder="1" applyAlignment="1" applyProtection="1">
      <alignment horizontal="left" vertical="center" wrapText="1"/>
      <protection locked="0"/>
    </xf>
    <xf numFmtId="0" fontId="35" fillId="0" borderId="28" xfId="2" applyFont="1" applyBorder="1" applyAlignment="1" applyProtection="1">
      <alignment horizontal="left" vertical="center" wrapText="1"/>
      <protection locked="0"/>
    </xf>
    <xf numFmtId="0" fontId="35" fillId="0" borderId="28" xfId="2" applyFont="1" applyBorder="1" applyAlignment="1" applyProtection="1">
      <alignment horizontal="center" vertical="center" wrapText="1"/>
      <protection locked="0"/>
    </xf>
    <xf numFmtId="167" fontId="35" fillId="0" borderId="28" xfId="2" applyNumberFormat="1" applyFont="1" applyBorder="1" applyAlignment="1" applyProtection="1">
      <alignment vertical="center"/>
      <protection locked="0"/>
    </xf>
    <xf numFmtId="4" fontId="35" fillId="0" borderId="28" xfId="2" applyNumberFormat="1" applyFont="1" applyBorder="1" applyAlignment="1" applyProtection="1">
      <alignment vertical="center"/>
      <protection locked="0"/>
    </xf>
    <xf numFmtId="4" fontId="5" fillId="0" borderId="16" xfId="2" applyNumberFormat="1" applyFont="1" applyBorder="1" applyAlignment="1"/>
    <xf numFmtId="4" fontId="5" fillId="0" borderId="16" xfId="2" applyNumberFormat="1" applyFont="1" applyBorder="1" applyAlignment="1">
      <alignment vertical="center"/>
    </xf>
    <xf numFmtId="0" fontId="8" fillId="0" borderId="23" xfId="2" applyFont="1" applyBorder="1" applyAlignment="1">
      <alignment vertical="center"/>
    </xf>
    <xf numFmtId="0" fontId="8" fillId="0" borderId="24" xfId="2" applyFont="1" applyBorder="1" applyAlignment="1">
      <alignment vertical="center"/>
    </xf>
    <xf numFmtId="0" fontId="8" fillId="0" borderId="25" xfId="2" applyFont="1" applyBorder="1" applyAlignment="1">
      <alignment vertical="center"/>
    </xf>
    <xf numFmtId="0" fontId="45" fillId="2" borderId="1" xfId="2" applyFill="1" applyProtection="1"/>
    <xf numFmtId="0" fontId="11" fillId="2" borderId="1" xfId="2" applyFont="1" applyFill="1" applyAlignment="1" applyProtection="1">
      <alignment vertical="center"/>
    </xf>
    <xf numFmtId="0" fontId="12" fillId="2" borderId="1" xfId="2" applyFont="1" applyFill="1" applyAlignment="1" applyProtection="1">
      <alignment horizontal="left" vertical="center"/>
    </xf>
    <xf numFmtId="0" fontId="13" fillId="2" borderId="1" xfId="3" applyFont="1" applyFill="1" applyAlignment="1" applyProtection="1">
      <alignment vertical="center"/>
    </xf>
    <xf numFmtId="0" fontId="13" fillId="2" borderId="1" xfId="3" applyFont="1" applyFill="1" applyAlignment="1" applyProtection="1">
      <alignment horizontal="center" vertical="center"/>
    </xf>
    <xf numFmtId="0" fontId="45" fillId="2" borderId="1" xfId="2" applyFill="1"/>
    <xf numFmtId="4" fontId="0" fillId="4" borderId="20" xfId="0" applyNumberFormat="1" applyFont="1" applyFill="1" applyBorder="1" applyAlignment="1" applyProtection="1">
      <alignment vertical="center"/>
      <protection locked="0"/>
    </xf>
    <xf numFmtId="4" fontId="0" fillId="4" borderId="22" xfId="0" applyNumberFormat="1" applyFont="1" applyFill="1" applyBorder="1" applyAlignment="1" applyProtection="1">
      <alignment vertical="center"/>
      <protection locked="0"/>
    </xf>
    <xf numFmtId="0" fontId="8" fillId="0" borderId="21" xfId="2" applyFont="1" applyBorder="1" applyAlignment="1">
      <alignment vertical="center"/>
    </xf>
    <xf numFmtId="0" fontId="9" fillId="0" borderId="24" xfId="2" applyFont="1" applyBorder="1" applyAlignment="1">
      <alignment vertical="center"/>
    </xf>
    <xf numFmtId="0" fontId="8" fillId="0" borderId="24" xfId="2" applyFont="1" applyBorder="1" applyAlignment="1">
      <alignment vertical="center"/>
    </xf>
    <xf numFmtId="0" fontId="6" fillId="0" borderId="24" xfId="2" applyFont="1" applyBorder="1" applyAlignment="1">
      <alignment horizontal="left"/>
    </xf>
    <xf numFmtId="0" fontId="5" fillId="0" borderId="16" xfId="2" applyFont="1" applyBorder="1" applyAlignment="1">
      <alignment horizontal="left"/>
    </xf>
    <xf numFmtId="4" fontId="35" fillId="4" borderId="20" xfId="0" applyNumberFormat="1" applyFont="1" applyFill="1" applyBorder="1" applyAlignment="1" applyProtection="1">
      <alignment vertical="center"/>
      <protection locked="0"/>
    </xf>
    <xf numFmtId="4" fontId="35" fillId="4" borderId="22" xfId="0" applyNumberFormat="1" applyFont="1" applyFill="1" applyBorder="1" applyAlignment="1" applyProtection="1">
      <alignment vertical="center"/>
      <protection locked="0"/>
    </xf>
    <xf numFmtId="0" fontId="0" fillId="0" borderId="13" xfId="2" applyFont="1" applyBorder="1" applyAlignment="1">
      <alignment vertical="center"/>
    </xf>
  </cellXfs>
  <cellStyles count="4">
    <cellStyle name="Hypertextový odkaz" xfId="1" builtinId="8"/>
    <cellStyle name="Hypertextový odkaz 2" xfId="3"/>
    <cellStyle name="Normální" xfId="0" builtinId="0" customBuiltin="1"/>
    <cellStyle name="Normální 2" xfId="2"/>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xfrm>
          <a:off x="0" y="0"/>
          <a:ext cx="276860" cy="276860"/>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99412-18%20-%20Praha%20bez%20bari&#233;r%20-%20Komunard&#367;%20-%20&#250;pravy%20zast&#225;ve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odovod%20pro%20dopln&#283;n&#237;_26_4_2018/projekt%20-%20SO%20501%20VODOVOD_Praha%207_ul.%20D&#283;lnick&#225;%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e stavby"/>
      <sheetName val="SO 000 - Vedlejší a ostat..."/>
      <sheetName val="SO 100 - Komunikace a zpe..."/>
      <sheetName val="SO 100.1 - Odvodnění"/>
      <sheetName val="SO 400 - Veřejné osvětlení"/>
      <sheetName val="SO 461 - Úprava trakčního..."/>
      <sheetName val="SO 501 - Vodovod"/>
      <sheetName val="Pokyny pro vyplnění"/>
    </sheetNames>
    <sheetDataSet>
      <sheetData sheetId="0">
        <row r="6">
          <cell r="K6" t="str">
            <v>Praha bez bariér - Komunardů - úpravy zastávek</v>
          </cell>
        </row>
        <row r="8">
          <cell r="AN8" t="str">
            <v>29. 11. 2017</v>
          </cell>
        </row>
        <row r="10">
          <cell r="AN10" t="str">
            <v/>
          </cell>
        </row>
        <row r="11">
          <cell r="E11" t="str">
            <v xml:space="preserve"> </v>
          </cell>
          <cell r="AN11" t="str">
            <v/>
          </cell>
        </row>
        <row r="13">
          <cell r="AN13" t="str">
            <v/>
          </cell>
        </row>
        <row r="14">
          <cell r="E14" t="str">
            <v xml:space="preserve"> </v>
          </cell>
          <cell r="AN14" t="str">
            <v/>
          </cell>
        </row>
        <row r="16">
          <cell r="AN16" t="str">
            <v/>
          </cell>
        </row>
        <row r="17">
          <cell r="E17" t="str">
            <v xml:space="preserve"> </v>
          </cell>
          <cell r="AN17" t="str">
            <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e stavby"/>
      <sheetName val="SO 501 - Vodovod"/>
      <sheetName val="VRN - VRN"/>
      <sheetName val="ON - ON"/>
    </sheetNames>
    <sheetDataSet>
      <sheetData sheetId="0">
        <row r="6">
          <cell r="K6" t="str">
            <v>SO 501 VODOVOD_Praha 7_ul. Dělnická</v>
          </cell>
        </row>
        <row r="10">
          <cell r="AN10" t="str">
            <v/>
          </cell>
        </row>
        <row r="11">
          <cell r="E11" t="str">
            <v xml:space="preserve"> </v>
          </cell>
          <cell r="AN11" t="str">
            <v/>
          </cell>
        </row>
        <row r="13">
          <cell r="AN13" t="str">
            <v/>
          </cell>
        </row>
        <row r="14">
          <cell r="E14" t="str">
            <v xml:space="preserve"> </v>
          </cell>
          <cell r="AN14" t="str">
            <v/>
          </cell>
        </row>
        <row r="16">
          <cell r="AN16" t="str">
            <v/>
          </cell>
        </row>
        <row r="17">
          <cell r="E17" t="str">
            <v xml:space="preserve"> </v>
          </cell>
          <cell r="AN17" t="str">
            <v/>
          </cell>
        </row>
        <row r="19">
          <cell r="AN19" t="str">
            <v/>
          </cell>
        </row>
        <row r="20">
          <cell r="E20" t="str">
            <v xml:space="preserve"> </v>
          </cell>
          <cell r="AN20" t="str">
            <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9"/>
  <sheetViews>
    <sheetView showGridLines="0" tabSelected="1" workbookViewId="0">
      <pane ySplit="1" topLeftCell="A3" activePane="bottomLeft" state="frozen"/>
      <selection pane="bottomLeft" activeCell="E14" sqref="E14:AJ14"/>
    </sheetView>
  </sheetViews>
  <sheetFormatPr defaultRowHeight="14.4"/>
  <cols>
    <col min="1" max="1" width="8.28515625" customWidth="1"/>
    <col min="2" max="2" width="1.7109375" customWidth="1"/>
    <col min="3" max="3" width="4.140625" customWidth="1"/>
    <col min="4" max="33" width="2.7109375" customWidth="1"/>
    <col min="34" max="34" width="3.28515625" customWidth="1"/>
    <col min="35" max="35" width="31.7109375" customWidth="1"/>
    <col min="36" max="37" width="2.42578125" customWidth="1"/>
    <col min="38" max="38" width="8.28515625" customWidth="1"/>
    <col min="39" max="39" width="3.28515625" customWidth="1"/>
    <col min="40" max="40" width="13.28515625" customWidth="1"/>
    <col min="41" max="41" width="7.42578125" customWidth="1"/>
    <col min="42" max="42" width="4.140625" customWidth="1"/>
    <col min="43" max="43" width="15.7109375" customWidth="1"/>
    <col min="44" max="44" width="13.7109375" customWidth="1"/>
    <col min="45" max="47" width="25.85546875" hidden="1" customWidth="1"/>
    <col min="48" max="52" width="21.7109375" hidden="1" customWidth="1"/>
    <col min="53" max="53" width="19.140625" hidden="1" customWidth="1"/>
    <col min="54" max="54" width="25" hidden="1" customWidth="1"/>
    <col min="55" max="56" width="19.140625" hidden="1" customWidth="1"/>
    <col min="57" max="57" width="66.42578125" customWidth="1"/>
    <col min="71" max="91" width="9.28515625" hidden="1"/>
  </cols>
  <sheetData>
    <row r="1" spans="1:74" ht="21.3"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1:74" ht="36.9" customHeight="1">
      <c r="AR2" s="334" t="s">
        <v>8</v>
      </c>
      <c r="AS2" s="335"/>
      <c r="AT2" s="335"/>
      <c r="AU2" s="335"/>
      <c r="AV2" s="335"/>
      <c r="AW2" s="335"/>
      <c r="AX2" s="335"/>
      <c r="AY2" s="335"/>
      <c r="AZ2" s="335"/>
      <c r="BA2" s="335"/>
      <c r="BB2" s="335"/>
      <c r="BC2" s="335"/>
      <c r="BD2" s="335"/>
      <c r="BE2" s="335"/>
      <c r="BS2" s="22" t="s">
        <v>9</v>
      </c>
      <c r="BT2" s="22" t="s">
        <v>10</v>
      </c>
    </row>
    <row r="3" spans="1:74" ht="6.9"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9</v>
      </c>
      <c r="BT3" s="22" t="s">
        <v>11</v>
      </c>
    </row>
    <row r="4" spans="1:74" ht="36.9" customHeight="1">
      <c r="B4" s="26"/>
      <c r="C4" s="27"/>
      <c r="D4" s="28" t="s">
        <v>12</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13</v>
      </c>
      <c r="BE4" s="31" t="s">
        <v>14</v>
      </c>
      <c r="BS4" s="22" t="s">
        <v>15</v>
      </c>
    </row>
    <row r="5" spans="1:74" ht="14.4" customHeight="1">
      <c r="B5" s="26"/>
      <c r="C5" s="27"/>
      <c r="D5" s="32" t="s">
        <v>16</v>
      </c>
      <c r="E5" s="27"/>
      <c r="F5" s="27"/>
      <c r="G5" s="27"/>
      <c r="H5" s="27"/>
      <c r="I5" s="27"/>
      <c r="J5" s="27"/>
      <c r="K5" s="301" t="s">
        <v>17</v>
      </c>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27"/>
      <c r="AQ5" s="29"/>
      <c r="BE5" s="299" t="s">
        <v>18</v>
      </c>
      <c r="BS5" s="22" t="s">
        <v>9</v>
      </c>
    </row>
    <row r="6" spans="1:74" ht="36.9" customHeight="1">
      <c r="B6" s="26"/>
      <c r="C6" s="27"/>
      <c r="D6" s="34" t="s">
        <v>19</v>
      </c>
      <c r="E6" s="27"/>
      <c r="F6" s="27"/>
      <c r="G6" s="27"/>
      <c r="H6" s="27"/>
      <c r="I6" s="27"/>
      <c r="J6" s="27"/>
      <c r="K6" s="303" t="s">
        <v>20</v>
      </c>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27"/>
      <c r="AQ6" s="29"/>
      <c r="BE6" s="300"/>
      <c r="BS6" s="22" t="s">
        <v>9</v>
      </c>
    </row>
    <row r="7" spans="1:74" ht="14.4" customHeight="1">
      <c r="B7" s="26"/>
      <c r="C7" s="27"/>
      <c r="D7" s="35" t="s">
        <v>21</v>
      </c>
      <c r="E7" s="27"/>
      <c r="F7" s="27"/>
      <c r="G7" s="27"/>
      <c r="H7" s="27"/>
      <c r="I7" s="27"/>
      <c r="J7" s="27"/>
      <c r="K7" s="33" t="s">
        <v>5</v>
      </c>
      <c r="L7" s="27"/>
      <c r="M7" s="27"/>
      <c r="N7" s="27"/>
      <c r="O7" s="27"/>
      <c r="P7" s="27"/>
      <c r="Q7" s="27"/>
      <c r="R7" s="27"/>
      <c r="S7" s="27"/>
      <c r="T7" s="27"/>
      <c r="U7" s="27"/>
      <c r="V7" s="27"/>
      <c r="W7" s="27"/>
      <c r="X7" s="27"/>
      <c r="Y7" s="27"/>
      <c r="Z7" s="27"/>
      <c r="AA7" s="27"/>
      <c r="AB7" s="27"/>
      <c r="AC7" s="27"/>
      <c r="AD7" s="27"/>
      <c r="AE7" s="27"/>
      <c r="AF7" s="27"/>
      <c r="AG7" s="27"/>
      <c r="AH7" s="27"/>
      <c r="AI7" s="27"/>
      <c r="AJ7" s="27"/>
      <c r="AK7" s="35" t="s">
        <v>22</v>
      </c>
      <c r="AL7" s="27"/>
      <c r="AM7" s="27"/>
      <c r="AN7" s="33" t="s">
        <v>5</v>
      </c>
      <c r="AO7" s="27"/>
      <c r="AP7" s="27"/>
      <c r="AQ7" s="29"/>
      <c r="BE7" s="300"/>
      <c r="BS7" s="22" t="s">
        <v>9</v>
      </c>
    </row>
    <row r="8" spans="1:74" ht="14.4" customHeight="1">
      <c r="B8" s="26"/>
      <c r="C8" s="27"/>
      <c r="D8" s="35" t="s">
        <v>23</v>
      </c>
      <c r="E8" s="27"/>
      <c r="F8" s="27"/>
      <c r="G8" s="27"/>
      <c r="H8" s="27"/>
      <c r="I8" s="27"/>
      <c r="J8" s="27"/>
      <c r="K8" s="33" t="s">
        <v>24</v>
      </c>
      <c r="L8" s="27"/>
      <c r="M8" s="27"/>
      <c r="N8" s="27"/>
      <c r="O8" s="27"/>
      <c r="P8" s="27"/>
      <c r="Q8" s="27"/>
      <c r="R8" s="27"/>
      <c r="S8" s="27"/>
      <c r="T8" s="27"/>
      <c r="U8" s="27"/>
      <c r="V8" s="27"/>
      <c r="W8" s="27"/>
      <c r="X8" s="27"/>
      <c r="Y8" s="27"/>
      <c r="Z8" s="27"/>
      <c r="AA8" s="27"/>
      <c r="AB8" s="27"/>
      <c r="AC8" s="27"/>
      <c r="AD8" s="27"/>
      <c r="AE8" s="27"/>
      <c r="AF8" s="27"/>
      <c r="AG8" s="27"/>
      <c r="AH8" s="27"/>
      <c r="AI8" s="27"/>
      <c r="AJ8" s="27"/>
      <c r="AK8" s="35" t="s">
        <v>25</v>
      </c>
      <c r="AL8" s="27"/>
      <c r="AM8" s="27"/>
      <c r="AN8" s="36" t="s">
        <v>26</v>
      </c>
      <c r="AO8" s="27"/>
      <c r="AP8" s="27"/>
      <c r="AQ8" s="29"/>
      <c r="BE8" s="300"/>
      <c r="BS8" s="22" t="s">
        <v>9</v>
      </c>
    </row>
    <row r="9" spans="1:74" ht="14.4"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00"/>
      <c r="BS9" s="22" t="s">
        <v>9</v>
      </c>
    </row>
    <row r="10" spans="1:74" ht="14.4" customHeight="1">
      <c r="B10" s="26"/>
      <c r="C10" s="27"/>
      <c r="D10" s="35" t="s">
        <v>27</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5" t="s">
        <v>28</v>
      </c>
      <c r="AL10" s="27"/>
      <c r="AM10" s="27"/>
      <c r="AN10" s="33" t="s">
        <v>5</v>
      </c>
      <c r="AO10" s="27"/>
      <c r="AP10" s="27"/>
      <c r="AQ10" s="29"/>
      <c r="BE10" s="300"/>
      <c r="BS10" s="22" t="s">
        <v>9</v>
      </c>
    </row>
    <row r="11" spans="1:74" ht="18.45" customHeight="1">
      <c r="B11" s="26"/>
      <c r="C11" s="27"/>
      <c r="D11" s="27"/>
      <c r="E11" s="33" t="s">
        <v>29</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5" t="s">
        <v>30</v>
      </c>
      <c r="AL11" s="27"/>
      <c r="AM11" s="27"/>
      <c r="AN11" s="33" t="s">
        <v>5</v>
      </c>
      <c r="AO11" s="27"/>
      <c r="AP11" s="27"/>
      <c r="AQ11" s="29"/>
      <c r="BE11" s="300"/>
      <c r="BS11" s="22" t="s">
        <v>9</v>
      </c>
    </row>
    <row r="12" spans="1:74" ht="6.9"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00"/>
      <c r="BS12" s="22" t="s">
        <v>9</v>
      </c>
    </row>
    <row r="13" spans="1:74" ht="14.4" customHeight="1">
      <c r="B13" s="26"/>
      <c r="C13" s="27"/>
      <c r="D13" s="35" t="s">
        <v>31</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5" t="s">
        <v>28</v>
      </c>
      <c r="AL13" s="27"/>
      <c r="AM13" s="27"/>
      <c r="AN13" s="37" t="s">
        <v>32</v>
      </c>
      <c r="AO13" s="27"/>
      <c r="AP13" s="27"/>
      <c r="AQ13" s="29"/>
      <c r="BE13" s="300"/>
      <c r="BS13" s="22" t="s">
        <v>9</v>
      </c>
    </row>
    <row r="14" spans="1:74" ht="13.2">
      <c r="B14" s="26"/>
      <c r="C14" s="27"/>
      <c r="D14" s="27"/>
      <c r="E14" s="304" t="s">
        <v>32</v>
      </c>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5" t="s">
        <v>30</v>
      </c>
      <c r="AL14" s="27"/>
      <c r="AM14" s="27"/>
      <c r="AN14" s="37" t="s">
        <v>32</v>
      </c>
      <c r="AO14" s="27"/>
      <c r="AP14" s="27"/>
      <c r="AQ14" s="29"/>
      <c r="BE14" s="300"/>
      <c r="BS14" s="22" t="s">
        <v>9</v>
      </c>
    </row>
    <row r="15" spans="1:74" ht="6.9"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00"/>
      <c r="BS15" s="22" t="s">
        <v>6</v>
      </c>
    </row>
    <row r="16" spans="1:74" ht="14.4" customHeight="1">
      <c r="B16" s="26"/>
      <c r="C16" s="27"/>
      <c r="D16" s="35" t="s">
        <v>33</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5" t="s">
        <v>28</v>
      </c>
      <c r="AL16" s="27"/>
      <c r="AM16" s="27"/>
      <c r="AN16" s="33" t="s">
        <v>5</v>
      </c>
      <c r="AO16" s="27"/>
      <c r="AP16" s="27"/>
      <c r="AQ16" s="29"/>
      <c r="BE16" s="300"/>
      <c r="BS16" s="22" t="s">
        <v>6</v>
      </c>
    </row>
    <row r="17" spans="2:71" ht="18.45" customHeight="1">
      <c r="B17" s="26"/>
      <c r="C17" s="27"/>
      <c r="D17" s="27"/>
      <c r="E17" s="33" t="s">
        <v>29</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5" t="s">
        <v>30</v>
      </c>
      <c r="AL17" s="27"/>
      <c r="AM17" s="27"/>
      <c r="AN17" s="33" t="s">
        <v>5</v>
      </c>
      <c r="AO17" s="27"/>
      <c r="AP17" s="27"/>
      <c r="AQ17" s="29"/>
      <c r="BE17" s="300"/>
      <c r="BS17" s="22" t="s">
        <v>34</v>
      </c>
    </row>
    <row r="18" spans="2:71" ht="6.9"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00"/>
      <c r="BS18" s="22" t="s">
        <v>9</v>
      </c>
    </row>
    <row r="19" spans="2:71" ht="14.4" customHeight="1">
      <c r="B19" s="26"/>
      <c r="C19" s="27"/>
      <c r="D19" s="35" t="s">
        <v>35</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00"/>
      <c r="BS19" s="22" t="s">
        <v>9</v>
      </c>
    </row>
    <row r="20" spans="2:71" ht="57" customHeight="1">
      <c r="B20" s="26"/>
      <c r="C20" s="27"/>
      <c r="D20" s="27"/>
      <c r="E20" s="306" t="s">
        <v>36</v>
      </c>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06"/>
      <c r="AN20" s="306"/>
      <c r="AO20" s="27"/>
      <c r="AP20" s="27"/>
      <c r="AQ20" s="29"/>
      <c r="BE20" s="300"/>
      <c r="BS20" s="22" t="s">
        <v>6</v>
      </c>
    </row>
    <row r="21" spans="2:71" ht="6.9"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00"/>
    </row>
    <row r="22" spans="2:71" ht="6.9" customHeight="1">
      <c r="B22" s="26"/>
      <c r="C22" s="2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27"/>
      <c r="AQ22" s="29"/>
      <c r="BE22" s="300"/>
    </row>
    <row r="23" spans="2:71" s="1" customFormat="1" ht="25.95" customHeight="1">
      <c r="B23" s="39"/>
      <c r="C23" s="40"/>
      <c r="D23" s="41" t="s">
        <v>37</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307">
        <f>ROUND(AG51,2)</f>
        <v>0</v>
      </c>
      <c r="AL23" s="308"/>
      <c r="AM23" s="308"/>
      <c r="AN23" s="308"/>
      <c r="AO23" s="308"/>
      <c r="AP23" s="40"/>
      <c r="AQ23" s="43"/>
      <c r="BE23" s="300"/>
    </row>
    <row r="24" spans="2:71" s="1" customFormat="1" ht="6.9" customHeight="1">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3"/>
      <c r="BE24" s="300"/>
    </row>
    <row r="25" spans="2:71" s="1" customFormat="1" ht="12">
      <c r="B25" s="39"/>
      <c r="C25" s="40"/>
      <c r="D25" s="40"/>
      <c r="E25" s="40"/>
      <c r="F25" s="40"/>
      <c r="G25" s="40"/>
      <c r="H25" s="40"/>
      <c r="I25" s="40"/>
      <c r="J25" s="40"/>
      <c r="K25" s="40"/>
      <c r="L25" s="309" t="s">
        <v>38</v>
      </c>
      <c r="M25" s="309"/>
      <c r="N25" s="309"/>
      <c r="O25" s="309"/>
      <c r="P25" s="40"/>
      <c r="Q25" s="40"/>
      <c r="R25" s="40"/>
      <c r="S25" s="40"/>
      <c r="T25" s="40"/>
      <c r="U25" s="40"/>
      <c r="V25" s="40"/>
      <c r="W25" s="309" t="s">
        <v>39</v>
      </c>
      <c r="X25" s="309"/>
      <c r="Y25" s="309"/>
      <c r="Z25" s="309"/>
      <c r="AA25" s="309"/>
      <c r="AB25" s="309"/>
      <c r="AC25" s="309"/>
      <c r="AD25" s="309"/>
      <c r="AE25" s="309"/>
      <c r="AF25" s="40"/>
      <c r="AG25" s="40"/>
      <c r="AH25" s="40"/>
      <c r="AI25" s="40"/>
      <c r="AJ25" s="40"/>
      <c r="AK25" s="309" t="s">
        <v>40</v>
      </c>
      <c r="AL25" s="309"/>
      <c r="AM25" s="309"/>
      <c r="AN25" s="309"/>
      <c r="AO25" s="309"/>
      <c r="AP25" s="40"/>
      <c r="AQ25" s="43"/>
      <c r="BE25" s="300"/>
    </row>
    <row r="26" spans="2:71" s="2" customFormat="1" ht="14.4" customHeight="1">
      <c r="B26" s="45"/>
      <c r="C26" s="46"/>
      <c r="D26" s="47" t="s">
        <v>41</v>
      </c>
      <c r="E26" s="46"/>
      <c r="F26" s="47" t="s">
        <v>42</v>
      </c>
      <c r="G26" s="46"/>
      <c r="H26" s="46"/>
      <c r="I26" s="46"/>
      <c r="J26" s="46"/>
      <c r="K26" s="46"/>
      <c r="L26" s="310">
        <v>0.21</v>
      </c>
      <c r="M26" s="311"/>
      <c r="N26" s="311"/>
      <c r="O26" s="311"/>
      <c r="P26" s="46"/>
      <c r="Q26" s="46"/>
      <c r="R26" s="46"/>
      <c r="S26" s="46"/>
      <c r="T26" s="46"/>
      <c r="U26" s="46"/>
      <c r="V26" s="46"/>
      <c r="W26" s="312">
        <f>ROUND(AZ51,2)</f>
        <v>0</v>
      </c>
      <c r="X26" s="311"/>
      <c r="Y26" s="311"/>
      <c r="Z26" s="311"/>
      <c r="AA26" s="311"/>
      <c r="AB26" s="311"/>
      <c r="AC26" s="311"/>
      <c r="AD26" s="311"/>
      <c r="AE26" s="311"/>
      <c r="AF26" s="46"/>
      <c r="AG26" s="46"/>
      <c r="AH26" s="46"/>
      <c r="AI26" s="46"/>
      <c r="AJ26" s="46"/>
      <c r="AK26" s="312">
        <f>ROUND(AV51,2)</f>
        <v>0</v>
      </c>
      <c r="AL26" s="311"/>
      <c r="AM26" s="311"/>
      <c r="AN26" s="311"/>
      <c r="AO26" s="311"/>
      <c r="AP26" s="46"/>
      <c r="AQ26" s="48"/>
      <c r="BE26" s="300"/>
    </row>
    <row r="27" spans="2:71" s="2" customFormat="1" ht="14.4" customHeight="1">
      <c r="B27" s="45"/>
      <c r="C27" s="46"/>
      <c r="D27" s="46"/>
      <c r="E27" s="46"/>
      <c r="F27" s="47" t="s">
        <v>43</v>
      </c>
      <c r="G27" s="46"/>
      <c r="H27" s="46"/>
      <c r="I27" s="46"/>
      <c r="J27" s="46"/>
      <c r="K27" s="46"/>
      <c r="L27" s="310">
        <v>0.15</v>
      </c>
      <c r="M27" s="311"/>
      <c r="N27" s="311"/>
      <c r="O27" s="311"/>
      <c r="P27" s="46"/>
      <c r="Q27" s="46"/>
      <c r="R27" s="46"/>
      <c r="S27" s="46"/>
      <c r="T27" s="46"/>
      <c r="U27" s="46"/>
      <c r="V27" s="46"/>
      <c r="W27" s="312">
        <f>ROUND(BA51,2)</f>
        <v>0</v>
      </c>
      <c r="X27" s="311"/>
      <c r="Y27" s="311"/>
      <c r="Z27" s="311"/>
      <c r="AA27" s="311"/>
      <c r="AB27" s="311"/>
      <c r="AC27" s="311"/>
      <c r="AD27" s="311"/>
      <c r="AE27" s="311"/>
      <c r="AF27" s="46"/>
      <c r="AG27" s="46"/>
      <c r="AH27" s="46"/>
      <c r="AI27" s="46"/>
      <c r="AJ27" s="46"/>
      <c r="AK27" s="312">
        <f>ROUND(AW51,2)</f>
        <v>0</v>
      </c>
      <c r="AL27" s="311"/>
      <c r="AM27" s="311"/>
      <c r="AN27" s="311"/>
      <c r="AO27" s="311"/>
      <c r="AP27" s="46"/>
      <c r="AQ27" s="48"/>
      <c r="BE27" s="300"/>
    </row>
    <row r="28" spans="2:71" s="2" customFormat="1" ht="14.4" hidden="1" customHeight="1">
      <c r="B28" s="45"/>
      <c r="C28" s="46"/>
      <c r="D28" s="46"/>
      <c r="E28" s="46"/>
      <c r="F28" s="47" t="s">
        <v>44</v>
      </c>
      <c r="G28" s="46"/>
      <c r="H28" s="46"/>
      <c r="I28" s="46"/>
      <c r="J28" s="46"/>
      <c r="K28" s="46"/>
      <c r="L28" s="310">
        <v>0.21</v>
      </c>
      <c r="M28" s="311"/>
      <c r="N28" s="311"/>
      <c r="O28" s="311"/>
      <c r="P28" s="46"/>
      <c r="Q28" s="46"/>
      <c r="R28" s="46"/>
      <c r="S28" s="46"/>
      <c r="T28" s="46"/>
      <c r="U28" s="46"/>
      <c r="V28" s="46"/>
      <c r="W28" s="312">
        <f>ROUND(BB51,2)</f>
        <v>0</v>
      </c>
      <c r="X28" s="311"/>
      <c r="Y28" s="311"/>
      <c r="Z28" s="311"/>
      <c r="AA28" s="311"/>
      <c r="AB28" s="311"/>
      <c r="AC28" s="311"/>
      <c r="AD28" s="311"/>
      <c r="AE28" s="311"/>
      <c r="AF28" s="46"/>
      <c r="AG28" s="46"/>
      <c r="AH28" s="46"/>
      <c r="AI28" s="46"/>
      <c r="AJ28" s="46"/>
      <c r="AK28" s="312">
        <v>0</v>
      </c>
      <c r="AL28" s="311"/>
      <c r="AM28" s="311"/>
      <c r="AN28" s="311"/>
      <c r="AO28" s="311"/>
      <c r="AP28" s="46"/>
      <c r="AQ28" s="48"/>
      <c r="BE28" s="300"/>
    </row>
    <row r="29" spans="2:71" s="2" customFormat="1" ht="14.4" hidden="1" customHeight="1">
      <c r="B29" s="45"/>
      <c r="C29" s="46"/>
      <c r="D29" s="46"/>
      <c r="E29" s="46"/>
      <c r="F29" s="47" t="s">
        <v>45</v>
      </c>
      <c r="G29" s="46"/>
      <c r="H29" s="46"/>
      <c r="I29" s="46"/>
      <c r="J29" s="46"/>
      <c r="K29" s="46"/>
      <c r="L29" s="310">
        <v>0.15</v>
      </c>
      <c r="M29" s="311"/>
      <c r="N29" s="311"/>
      <c r="O29" s="311"/>
      <c r="P29" s="46"/>
      <c r="Q29" s="46"/>
      <c r="R29" s="46"/>
      <c r="S29" s="46"/>
      <c r="T29" s="46"/>
      <c r="U29" s="46"/>
      <c r="V29" s="46"/>
      <c r="W29" s="312">
        <f>ROUND(BC51,2)</f>
        <v>0</v>
      </c>
      <c r="X29" s="311"/>
      <c r="Y29" s="311"/>
      <c r="Z29" s="311"/>
      <c r="AA29" s="311"/>
      <c r="AB29" s="311"/>
      <c r="AC29" s="311"/>
      <c r="AD29" s="311"/>
      <c r="AE29" s="311"/>
      <c r="AF29" s="46"/>
      <c r="AG29" s="46"/>
      <c r="AH29" s="46"/>
      <c r="AI29" s="46"/>
      <c r="AJ29" s="46"/>
      <c r="AK29" s="312">
        <v>0</v>
      </c>
      <c r="AL29" s="311"/>
      <c r="AM29" s="311"/>
      <c r="AN29" s="311"/>
      <c r="AO29" s="311"/>
      <c r="AP29" s="46"/>
      <c r="AQ29" s="48"/>
      <c r="BE29" s="300"/>
    </row>
    <row r="30" spans="2:71" s="2" customFormat="1" ht="14.4" hidden="1" customHeight="1">
      <c r="B30" s="45"/>
      <c r="C30" s="46"/>
      <c r="D30" s="46"/>
      <c r="E30" s="46"/>
      <c r="F30" s="47" t="s">
        <v>46</v>
      </c>
      <c r="G30" s="46"/>
      <c r="H30" s="46"/>
      <c r="I30" s="46"/>
      <c r="J30" s="46"/>
      <c r="K30" s="46"/>
      <c r="L30" s="310">
        <v>0</v>
      </c>
      <c r="M30" s="311"/>
      <c r="N30" s="311"/>
      <c r="O30" s="311"/>
      <c r="P30" s="46"/>
      <c r="Q30" s="46"/>
      <c r="R30" s="46"/>
      <c r="S30" s="46"/>
      <c r="T30" s="46"/>
      <c r="U30" s="46"/>
      <c r="V30" s="46"/>
      <c r="W30" s="312">
        <f>ROUND(BD51,2)</f>
        <v>0</v>
      </c>
      <c r="X30" s="311"/>
      <c r="Y30" s="311"/>
      <c r="Z30" s="311"/>
      <c r="AA30" s="311"/>
      <c r="AB30" s="311"/>
      <c r="AC30" s="311"/>
      <c r="AD30" s="311"/>
      <c r="AE30" s="311"/>
      <c r="AF30" s="46"/>
      <c r="AG30" s="46"/>
      <c r="AH30" s="46"/>
      <c r="AI30" s="46"/>
      <c r="AJ30" s="46"/>
      <c r="AK30" s="312">
        <v>0</v>
      </c>
      <c r="AL30" s="311"/>
      <c r="AM30" s="311"/>
      <c r="AN30" s="311"/>
      <c r="AO30" s="311"/>
      <c r="AP30" s="46"/>
      <c r="AQ30" s="48"/>
      <c r="BE30" s="300"/>
    </row>
    <row r="31" spans="2:71" s="1" customFormat="1" ht="6.9" customHeight="1">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3"/>
      <c r="BE31" s="300"/>
    </row>
    <row r="32" spans="2:71" s="1" customFormat="1" ht="25.95" customHeight="1">
      <c r="B32" s="39"/>
      <c r="C32" s="49"/>
      <c r="D32" s="50" t="s">
        <v>47</v>
      </c>
      <c r="E32" s="51"/>
      <c r="F32" s="51"/>
      <c r="G32" s="51"/>
      <c r="H32" s="51"/>
      <c r="I32" s="51"/>
      <c r="J32" s="51"/>
      <c r="K32" s="51"/>
      <c r="L32" s="51"/>
      <c r="M32" s="51"/>
      <c r="N32" s="51"/>
      <c r="O32" s="51"/>
      <c r="P32" s="51"/>
      <c r="Q32" s="51"/>
      <c r="R32" s="51"/>
      <c r="S32" s="51"/>
      <c r="T32" s="52" t="s">
        <v>48</v>
      </c>
      <c r="U32" s="51"/>
      <c r="V32" s="51"/>
      <c r="W32" s="51"/>
      <c r="X32" s="313" t="s">
        <v>49</v>
      </c>
      <c r="Y32" s="314"/>
      <c r="Z32" s="314"/>
      <c r="AA32" s="314"/>
      <c r="AB32" s="314"/>
      <c r="AC32" s="51"/>
      <c r="AD32" s="51"/>
      <c r="AE32" s="51"/>
      <c r="AF32" s="51"/>
      <c r="AG32" s="51"/>
      <c r="AH32" s="51"/>
      <c r="AI32" s="51"/>
      <c r="AJ32" s="51"/>
      <c r="AK32" s="315">
        <f>SUM(AK23:AK30)</f>
        <v>0</v>
      </c>
      <c r="AL32" s="314"/>
      <c r="AM32" s="314"/>
      <c r="AN32" s="314"/>
      <c r="AO32" s="316"/>
      <c r="AP32" s="49"/>
      <c r="AQ32" s="53"/>
      <c r="BE32" s="300"/>
    </row>
    <row r="33" spans="2:56" s="1" customFormat="1" ht="6.9" customHeight="1">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3"/>
    </row>
    <row r="34" spans="2:56" s="1" customFormat="1" ht="6.9" customHeight="1">
      <c r="B34" s="54"/>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6"/>
    </row>
    <row r="38" spans="2:56" s="1" customFormat="1" ht="6.9" customHeight="1">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39"/>
    </row>
    <row r="39" spans="2:56" s="1" customFormat="1" ht="36.9" customHeight="1">
      <c r="B39" s="39"/>
      <c r="C39" s="59" t="s">
        <v>50</v>
      </c>
      <c r="AR39" s="39"/>
    </row>
    <row r="40" spans="2:56" s="1" customFormat="1" ht="6.9" customHeight="1">
      <c r="B40" s="39"/>
      <c r="AR40" s="39"/>
    </row>
    <row r="41" spans="2:56" s="3" customFormat="1" ht="14.4" customHeight="1">
      <c r="B41" s="60"/>
      <c r="C41" s="61" t="s">
        <v>16</v>
      </c>
      <c r="L41" s="3" t="str">
        <f>K5</f>
        <v>999412/18</v>
      </c>
      <c r="AR41" s="60"/>
    </row>
    <row r="42" spans="2:56" s="4" customFormat="1" ht="36.9" customHeight="1">
      <c r="B42" s="62"/>
      <c r="C42" s="63" t="s">
        <v>19</v>
      </c>
      <c r="L42" s="317" t="str">
        <f>K6</f>
        <v>Praha bez bariér - Komunardů - úpravy zastávek</v>
      </c>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R42" s="62"/>
    </row>
    <row r="43" spans="2:56" s="1" customFormat="1" ht="6.9" customHeight="1">
      <c r="B43" s="39"/>
      <c r="AR43" s="39"/>
    </row>
    <row r="44" spans="2:56" s="1" customFormat="1" ht="13.2">
      <c r="B44" s="39"/>
      <c r="C44" s="61" t="s">
        <v>23</v>
      </c>
      <c r="L44" s="64" t="str">
        <f>IF(K8="","",K8)</f>
        <v>Praha 7 - Holešovice</v>
      </c>
      <c r="AI44" s="61" t="s">
        <v>25</v>
      </c>
      <c r="AM44" s="319" t="str">
        <f>IF(AN8= "","",AN8)</f>
        <v>29. 11. 2017</v>
      </c>
      <c r="AN44" s="319"/>
      <c r="AR44" s="39"/>
    </row>
    <row r="45" spans="2:56" s="1" customFormat="1" ht="6.9" customHeight="1">
      <c r="B45" s="39"/>
      <c r="AR45" s="39"/>
    </row>
    <row r="46" spans="2:56" s="1" customFormat="1" ht="13.2">
      <c r="B46" s="39"/>
      <c r="C46" s="61" t="s">
        <v>27</v>
      </c>
      <c r="L46" s="3" t="str">
        <f>IF(E11= "","",E11)</f>
        <v xml:space="preserve"> </v>
      </c>
      <c r="AI46" s="61" t="s">
        <v>33</v>
      </c>
      <c r="AM46" s="320" t="str">
        <f>IF(E17="","",E17)</f>
        <v xml:space="preserve"> </v>
      </c>
      <c r="AN46" s="320"/>
      <c r="AO46" s="320"/>
      <c r="AP46" s="320"/>
      <c r="AR46" s="39"/>
      <c r="AS46" s="321" t="s">
        <v>51</v>
      </c>
      <c r="AT46" s="322"/>
      <c r="AU46" s="66"/>
      <c r="AV46" s="66"/>
      <c r="AW46" s="66"/>
      <c r="AX46" s="66"/>
      <c r="AY46" s="66"/>
      <c r="AZ46" s="66"/>
      <c r="BA46" s="66"/>
      <c r="BB46" s="66"/>
      <c r="BC46" s="66"/>
      <c r="BD46" s="67"/>
    </row>
    <row r="47" spans="2:56" s="1" customFormat="1" ht="13.2">
      <c r="B47" s="39"/>
      <c r="C47" s="61" t="s">
        <v>31</v>
      </c>
      <c r="L47" s="3" t="str">
        <f>IF(E14= "Vyplň údaj","",E14)</f>
        <v/>
      </c>
      <c r="AR47" s="39"/>
      <c r="AS47" s="323"/>
      <c r="AT47" s="324"/>
      <c r="AU47" s="40"/>
      <c r="AV47" s="40"/>
      <c r="AW47" s="40"/>
      <c r="AX47" s="40"/>
      <c r="AY47" s="40"/>
      <c r="AZ47" s="40"/>
      <c r="BA47" s="40"/>
      <c r="BB47" s="40"/>
      <c r="BC47" s="40"/>
      <c r="BD47" s="68"/>
    </row>
    <row r="48" spans="2:56" s="1" customFormat="1" ht="10.8" customHeight="1">
      <c r="B48" s="39"/>
      <c r="AR48" s="39"/>
      <c r="AS48" s="323"/>
      <c r="AT48" s="324"/>
      <c r="AU48" s="40"/>
      <c r="AV48" s="40"/>
      <c r="AW48" s="40"/>
      <c r="AX48" s="40"/>
      <c r="AY48" s="40"/>
      <c r="AZ48" s="40"/>
      <c r="BA48" s="40"/>
      <c r="BB48" s="40"/>
      <c r="BC48" s="40"/>
      <c r="BD48" s="68"/>
    </row>
    <row r="49" spans="1:91" s="1" customFormat="1" ht="29.25" customHeight="1">
      <c r="B49" s="39"/>
      <c r="C49" s="325" t="s">
        <v>52</v>
      </c>
      <c r="D49" s="326"/>
      <c r="E49" s="326"/>
      <c r="F49" s="326"/>
      <c r="G49" s="326"/>
      <c r="H49" s="69"/>
      <c r="I49" s="327" t="s">
        <v>53</v>
      </c>
      <c r="J49" s="326"/>
      <c r="K49" s="326"/>
      <c r="L49" s="326"/>
      <c r="M49" s="326"/>
      <c r="N49" s="326"/>
      <c r="O49" s="326"/>
      <c r="P49" s="326"/>
      <c r="Q49" s="326"/>
      <c r="R49" s="326"/>
      <c r="S49" s="326"/>
      <c r="T49" s="326"/>
      <c r="U49" s="326"/>
      <c r="V49" s="326"/>
      <c r="W49" s="326"/>
      <c r="X49" s="326"/>
      <c r="Y49" s="326"/>
      <c r="Z49" s="326"/>
      <c r="AA49" s="326"/>
      <c r="AB49" s="326"/>
      <c r="AC49" s="326"/>
      <c r="AD49" s="326"/>
      <c r="AE49" s="326"/>
      <c r="AF49" s="326"/>
      <c r="AG49" s="328" t="s">
        <v>54</v>
      </c>
      <c r="AH49" s="326"/>
      <c r="AI49" s="326"/>
      <c r="AJ49" s="326"/>
      <c r="AK49" s="326"/>
      <c r="AL49" s="326"/>
      <c r="AM49" s="326"/>
      <c r="AN49" s="327" t="s">
        <v>55</v>
      </c>
      <c r="AO49" s="326"/>
      <c r="AP49" s="326"/>
      <c r="AQ49" s="70" t="s">
        <v>56</v>
      </c>
      <c r="AR49" s="39"/>
      <c r="AS49" s="71" t="s">
        <v>57</v>
      </c>
      <c r="AT49" s="72" t="s">
        <v>58</v>
      </c>
      <c r="AU49" s="72" t="s">
        <v>59</v>
      </c>
      <c r="AV49" s="72" t="s">
        <v>60</v>
      </c>
      <c r="AW49" s="72" t="s">
        <v>61</v>
      </c>
      <c r="AX49" s="72" t="s">
        <v>62</v>
      </c>
      <c r="AY49" s="72" t="s">
        <v>63</v>
      </c>
      <c r="AZ49" s="72" t="s">
        <v>64</v>
      </c>
      <c r="BA49" s="72" t="s">
        <v>65</v>
      </c>
      <c r="BB49" s="72" t="s">
        <v>66</v>
      </c>
      <c r="BC49" s="72" t="s">
        <v>67</v>
      </c>
      <c r="BD49" s="73" t="s">
        <v>68</v>
      </c>
    </row>
    <row r="50" spans="1:91" s="1" customFormat="1" ht="10.8" customHeight="1">
      <c r="B50" s="39"/>
      <c r="AR50" s="39"/>
      <c r="AS50" s="74"/>
      <c r="AT50" s="66"/>
      <c r="AU50" s="66"/>
      <c r="AV50" s="66"/>
      <c r="AW50" s="66"/>
      <c r="AX50" s="66"/>
      <c r="AY50" s="66"/>
      <c r="AZ50" s="66"/>
      <c r="BA50" s="66"/>
      <c r="BB50" s="66"/>
      <c r="BC50" s="66"/>
      <c r="BD50" s="67"/>
    </row>
    <row r="51" spans="1:91" s="4" customFormat="1" ht="32.4" customHeight="1">
      <c r="B51" s="62"/>
      <c r="C51" s="75" t="s">
        <v>69</v>
      </c>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332">
        <f>ROUND(SUM(AG52:AG57),2)</f>
        <v>0</v>
      </c>
      <c r="AH51" s="332"/>
      <c r="AI51" s="332"/>
      <c r="AJ51" s="332"/>
      <c r="AK51" s="332"/>
      <c r="AL51" s="332"/>
      <c r="AM51" s="332"/>
      <c r="AN51" s="333">
        <f t="shared" ref="AN51:AN57" si="0">SUM(AG51,AT51)</f>
        <v>0</v>
      </c>
      <c r="AO51" s="333"/>
      <c r="AP51" s="333"/>
      <c r="AQ51" s="77" t="s">
        <v>5</v>
      </c>
      <c r="AR51" s="62"/>
      <c r="AS51" s="78">
        <f>ROUND(SUM(AS52:AS57),2)</f>
        <v>0</v>
      </c>
      <c r="AT51" s="79">
        <f t="shared" ref="AT51:AT57" si="1">ROUND(SUM(AV51:AW51),2)</f>
        <v>0</v>
      </c>
      <c r="AU51" s="80">
        <f>ROUND(SUM(AU52:AU57),5)</f>
        <v>0</v>
      </c>
      <c r="AV51" s="79">
        <f>ROUND(AZ51*L26,2)</f>
        <v>0</v>
      </c>
      <c r="AW51" s="79">
        <f>ROUND(BA51*L27,2)</f>
        <v>0</v>
      </c>
      <c r="AX51" s="79">
        <f>ROUND(BB51*L26,2)</f>
        <v>0</v>
      </c>
      <c r="AY51" s="79">
        <f>ROUND(BC51*L27,2)</f>
        <v>0</v>
      </c>
      <c r="AZ51" s="79">
        <f>ROUND(SUM(AZ52:AZ57),2)</f>
        <v>0</v>
      </c>
      <c r="BA51" s="79">
        <f>ROUND(SUM(BA52:BA57),2)</f>
        <v>0</v>
      </c>
      <c r="BB51" s="79">
        <f>ROUND(SUM(BB52:BB57),2)</f>
        <v>0</v>
      </c>
      <c r="BC51" s="79">
        <f>ROUND(SUM(BC52:BC57),2)</f>
        <v>0</v>
      </c>
      <c r="BD51" s="81">
        <f>ROUND(SUM(BD52:BD57),2)</f>
        <v>0</v>
      </c>
      <c r="BS51" s="63" t="s">
        <v>70</v>
      </c>
      <c r="BT51" s="63" t="s">
        <v>71</v>
      </c>
      <c r="BU51" s="82" t="s">
        <v>72</v>
      </c>
      <c r="BV51" s="63" t="s">
        <v>73</v>
      </c>
      <c r="BW51" s="63" t="s">
        <v>7</v>
      </c>
      <c r="BX51" s="63" t="s">
        <v>74</v>
      </c>
      <c r="CL51" s="63" t="s">
        <v>5</v>
      </c>
    </row>
    <row r="52" spans="1:91" s="5" customFormat="1" ht="16.5" customHeight="1">
      <c r="A52" s="83" t="s">
        <v>75</v>
      </c>
      <c r="B52" s="84"/>
      <c r="C52" s="85"/>
      <c r="D52" s="331" t="s">
        <v>76</v>
      </c>
      <c r="E52" s="331"/>
      <c r="F52" s="331"/>
      <c r="G52" s="331"/>
      <c r="H52" s="331"/>
      <c r="I52" s="86"/>
      <c r="J52" s="331" t="s">
        <v>77</v>
      </c>
      <c r="K52" s="331"/>
      <c r="L52" s="331"/>
      <c r="M52" s="331"/>
      <c r="N52" s="331"/>
      <c r="O52" s="331"/>
      <c r="P52" s="331"/>
      <c r="Q52" s="331"/>
      <c r="R52" s="331"/>
      <c r="S52" s="331"/>
      <c r="T52" s="331"/>
      <c r="U52" s="331"/>
      <c r="V52" s="331"/>
      <c r="W52" s="331"/>
      <c r="X52" s="331"/>
      <c r="Y52" s="331"/>
      <c r="Z52" s="331"/>
      <c r="AA52" s="331"/>
      <c r="AB52" s="331"/>
      <c r="AC52" s="331"/>
      <c r="AD52" s="331"/>
      <c r="AE52" s="331"/>
      <c r="AF52" s="331"/>
      <c r="AG52" s="329">
        <f>'SO 000 - Vedlejší a ostat...'!J27</f>
        <v>0</v>
      </c>
      <c r="AH52" s="330"/>
      <c r="AI52" s="330"/>
      <c r="AJ52" s="330"/>
      <c r="AK52" s="330"/>
      <c r="AL52" s="330"/>
      <c r="AM52" s="330"/>
      <c r="AN52" s="329">
        <f t="shared" si="0"/>
        <v>0</v>
      </c>
      <c r="AO52" s="330"/>
      <c r="AP52" s="330"/>
      <c r="AQ52" s="87" t="s">
        <v>78</v>
      </c>
      <c r="AR52" s="84"/>
      <c r="AS52" s="88">
        <v>0</v>
      </c>
      <c r="AT52" s="89">
        <f t="shared" si="1"/>
        <v>0</v>
      </c>
      <c r="AU52" s="90">
        <f>'SO 000 - Vedlejší a ostat...'!P83</f>
        <v>0</v>
      </c>
      <c r="AV52" s="89">
        <f>'SO 000 - Vedlejší a ostat...'!J30</f>
        <v>0</v>
      </c>
      <c r="AW52" s="89">
        <f>'SO 000 - Vedlejší a ostat...'!J31</f>
        <v>0</v>
      </c>
      <c r="AX52" s="89">
        <f>'SO 000 - Vedlejší a ostat...'!J32</f>
        <v>0</v>
      </c>
      <c r="AY52" s="89">
        <f>'SO 000 - Vedlejší a ostat...'!J33</f>
        <v>0</v>
      </c>
      <c r="AZ52" s="89">
        <f>'SO 000 - Vedlejší a ostat...'!F30</f>
        <v>0</v>
      </c>
      <c r="BA52" s="89">
        <f>'SO 000 - Vedlejší a ostat...'!F31</f>
        <v>0</v>
      </c>
      <c r="BB52" s="89">
        <f>'SO 000 - Vedlejší a ostat...'!F32</f>
        <v>0</v>
      </c>
      <c r="BC52" s="89">
        <f>'SO 000 - Vedlejší a ostat...'!F33</f>
        <v>0</v>
      </c>
      <c r="BD52" s="91">
        <f>'SO 000 - Vedlejší a ostat...'!F34</f>
        <v>0</v>
      </c>
      <c r="BT52" s="92" t="s">
        <v>79</v>
      </c>
      <c r="BV52" s="92" t="s">
        <v>73</v>
      </c>
      <c r="BW52" s="92" t="s">
        <v>80</v>
      </c>
      <c r="BX52" s="92" t="s">
        <v>7</v>
      </c>
      <c r="CL52" s="92" t="s">
        <v>5</v>
      </c>
      <c r="CM52" s="92" t="s">
        <v>81</v>
      </c>
    </row>
    <row r="53" spans="1:91" s="5" customFormat="1" ht="16.5" customHeight="1">
      <c r="A53" s="83" t="s">
        <v>75</v>
      </c>
      <c r="B53" s="84"/>
      <c r="C53" s="85"/>
      <c r="D53" s="331" t="s">
        <v>82</v>
      </c>
      <c r="E53" s="331"/>
      <c r="F53" s="331"/>
      <c r="G53" s="331"/>
      <c r="H53" s="331"/>
      <c r="I53" s="86"/>
      <c r="J53" s="331" t="s">
        <v>83</v>
      </c>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29">
        <f>'SO 100 - Komunikace a zpe...'!J27</f>
        <v>0</v>
      </c>
      <c r="AH53" s="330"/>
      <c r="AI53" s="330"/>
      <c r="AJ53" s="330"/>
      <c r="AK53" s="330"/>
      <c r="AL53" s="330"/>
      <c r="AM53" s="330"/>
      <c r="AN53" s="329">
        <f t="shared" si="0"/>
        <v>0</v>
      </c>
      <c r="AO53" s="330"/>
      <c r="AP53" s="330"/>
      <c r="AQ53" s="87" t="s">
        <v>78</v>
      </c>
      <c r="AR53" s="84"/>
      <c r="AS53" s="88">
        <v>0</v>
      </c>
      <c r="AT53" s="89">
        <f t="shared" si="1"/>
        <v>0</v>
      </c>
      <c r="AU53" s="90">
        <f>'SO 100 - Komunikace a zpe...'!P86</f>
        <v>0</v>
      </c>
      <c r="AV53" s="89">
        <f>'SO 100 - Komunikace a zpe...'!J30</f>
        <v>0</v>
      </c>
      <c r="AW53" s="89">
        <f>'SO 100 - Komunikace a zpe...'!J31</f>
        <v>0</v>
      </c>
      <c r="AX53" s="89">
        <f>'SO 100 - Komunikace a zpe...'!J32</f>
        <v>0</v>
      </c>
      <c r="AY53" s="89">
        <f>'SO 100 - Komunikace a zpe...'!J33</f>
        <v>0</v>
      </c>
      <c r="AZ53" s="89">
        <f>'SO 100 - Komunikace a zpe...'!F30</f>
        <v>0</v>
      </c>
      <c r="BA53" s="89">
        <f>'SO 100 - Komunikace a zpe...'!F31</f>
        <v>0</v>
      </c>
      <c r="BB53" s="89">
        <f>'SO 100 - Komunikace a zpe...'!F32</f>
        <v>0</v>
      </c>
      <c r="BC53" s="89">
        <f>'SO 100 - Komunikace a zpe...'!F33</f>
        <v>0</v>
      </c>
      <c r="BD53" s="91">
        <f>'SO 100 - Komunikace a zpe...'!F34</f>
        <v>0</v>
      </c>
      <c r="BT53" s="92" t="s">
        <v>79</v>
      </c>
      <c r="BV53" s="92" t="s">
        <v>73</v>
      </c>
      <c r="BW53" s="92" t="s">
        <v>84</v>
      </c>
      <c r="BX53" s="92" t="s">
        <v>7</v>
      </c>
      <c r="CL53" s="92" t="s">
        <v>5</v>
      </c>
      <c r="CM53" s="92" t="s">
        <v>81</v>
      </c>
    </row>
    <row r="54" spans="1:91" s="5" customFormat="1" ht="31.5" customHeight="1">
      <c r="A54" s="83" t="s">
        <v>75</v>
      </c>
      <c r="B54" s="84"/>
      <c r="C54" s="85"/>
      <c r="D54" s="331" t="s">
        <v>85</v>
      </c>
      <c r="E54" s="331"/>
      <c r="F54" s="331"/>
      <c r="G54" s="331"/>
      <c r="H54" s="331"/>
      <c r="I54" s="86"/>
      <c r="J54" s="331" t="s">
        <v>86</v>
      </c>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29">
        <f>'SO 100.1 - Odvodnění'!J27</f>
        <v>0</v>
      </c>
      <c r="AH54" s="330"/>
      <c r="AI54" s="330"/>
      <c r="AJ54" s="330"/>
      <c r="AK54" s="330"/>
      <c r="AL54" s="330"/>
      <c r="AM54" s="330"/>
      <c r="AN54" s="329">
        <f t="shared" si="0"/>
        <v>0</v>
      </c>
      <c r="AO54" s="330"/>
      <c r="AP54" s="330"/>
      <c r="AQ54" s="87" t="s">
        <v>78</v>
      </c>
      <c r="AR54" s="84"/>
      <c r="AS54" s="88">
        <v>0</v>
      </c>
      <c r="AT54" s="89">
        <f t="shared" si="1"/>
        <v>0</v>
      </c>
      <c r="AU54" s="90">
        <f>'SO 100.1 - Odvodnění'!P86</f>
        <v>0</v>
      </c>
      <c r="AV54" s="89">
        <f>'SO 100.1 - Odvodnění'!J30</f>
        <v>0</v>
      </c>
      <c r="AW54" s="89">
        <f>'SO 100.1 - Odvodnění'!J31</f>
        <v>0</v>
      </c>
      <c r="AX54" s="89">
        <f>'SO 100.1 - Odvodnění'!J32</f>
        <v>0</v>
      </c>
      <c r="AY54" s="89">
        <f>'SO 100.1 - Odvodnění'!J33</f>
        <v>0</v>
      </c>
      <c r="AZ54" s="89">
        <f>'SO 100.1 - Odvodnění'!F30</f>
        <v>0</v>
      </c>
      <c r="BA54" s="89">
        <f>'SO 100.1 - Odvodnění'!F31</f>
        <v>0</v>
      </c>
      <c r="BB54" s="89">
        <f>'SO 100.1 - Odvodnění'!F32</f>
        <v>0</v>
      </c>
      <c r="BC54" s="89">
        <f>'SO 100.1 - Odvodnění'!F33</f>
        <v>0</v>
      </c>
      <c r="BD54" s="91">
        <f>'SO 100.1 - Odvodnění'!F34</f>
        <v>0</v>
      </c>
      <c r="BT54" s="92" t="s">
        <v>79</v>
      </c>
      <c r="BV54" s="92" t="s">
        <v>73</v>
      </c>
      <c r="BW54" s="92" t="s">
        <v>87</v>
      </c>
      <c r="BX54" s="92" t="s">
        <v>7</v>
      </c>
      <c r="CL54" s="92" t="s">
        <v>5</v>
      </c>
      <c r="CM54" s="92" t="s">
        <v>81</v>
      </c>
    </row>
    <row r="55" spans="1:91" s="5" customFormat="1" ht="16.5" customHeight="1">
      <c r="A55" s="83" t="s">
        <v>75</v>
      </c>
      <c r="B55" s="84"/>
      <c r="C55" s="85"/>
      <c r="D55" s="331" t="s">
        <v>88</v>
      </c>
      <c r="E55" s="331"/>
      <c r="F55" s="331"/>
      <c r="G55" s="331"/>
      <c r="H55" s="331"/>
      <c r="I55" s="86"/>
      <c r="J55" s="331" t="s">
        <v>89</v>
      </c>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29">
        <f>'SO 400 - Veřejné osvětlení'!J27</f>
        <v>0</v>
      </c>
      <c r="AH55" s="330"/>
      <c r="AI55" s="330"/>
      <c r="AJ55" s="330"/>
      <c r="AK55" s="330"/>
      <c r="AL55" s="330"/>
      <c r="AM55" s="330"/>
      <c r="AN55" s="329">
        <f t="shared" si="0"/>
        <v>0</v>
      </c>
      <c r="AO55" s="330"/>
      <c r="AP55" s="330"/>
      <c r="AQ55" s="87" t="s">
        <v>78</v>
      </c>
      <c r="AR55" s="84"/>
      <c r="AS55" s="88">
        <v>0</v>
      </c>
      <c r="AT55" s="89">
        <f t="shared" si="1"/>
        <v>0</v>
      </c>
      <c r="AU55" s="90">
        <f>'SO 400 - Veřejné osvětlení'!P82</f>
        <v>0</v>
      </c>
      <c r="AV55" s="89">
        <f>'SO 400 - Veřejné osvětlení'!J30</f>
        <v>0</v>
      </c>
      <c r="AW55" s="89">
        <f>'SO 400 - Veřejné osvětlení'!J31</f>
        <v>0</v>
      </c>
      <c r="AX55" s="89">
        <f>'SO 400 - Veřejné osvětlení'!J32</f>
        <v>0</v>
      </c>
      <c r="AY55" s="89">
        <f>'SO 400 - Veřejné osvětlení'!J33</f>
        <v>0</v>
      </c>
      <c r="AZ55" s="89">
        <f>'SO 400 - Veřejné osvětlení'!F30</f>
        <v>0</v>
      </c>
      <c r="BA55" s="89">
        <f>'SO 400 - Veřejné osvětlení'!F31</f>
        <v>0</v>
      </c>
      <c r="BB55" s="89">
        <f>'SO 400 - Veřejné osvětlení'!F32</f>
        <v>0</v>
      </c>
      <c r="BC55" s="89">
        <f>'SO 400 - Veřejné osvětlení'!F33</f>
        <v>0</v>
      </c>
      <c r="BD55" s="91">
        <f>'SO 400 - Veřejné osvětlení'!F34</f>
        <v>0</v>
      </c>
      <c r="BT55" s="92" t="s">
        <v>79</v>
      </c>
      <c r="BV55" s="92" t="s">
        <v>73</v>
      </c>
      <c r="BW55" s="92" t="s">
        <v>90</v>
      </c>
      <c r="BX55" s="92" t="s">
        <v>7</v>
      </c>
      <c r="CL55" s="92" t="s">
        <v>5</v>
      </c>
      <c r="CM55" s="92" t="s">
        <v>81</v>
      </c>
    </row>
    <row r="56" spans="1:91" s="5" customFormat="1" ht="16.5" customHeight="1">
      <c r="A56" s="83" t="s">
        <v>75</v>
      </c>
      <c r="B56" s="84"/>
      <c r="C56" s="85"/>
      <c r="D56" s="331" t="s">
        <v>91</v>
      </c>
      <c r="E56" s="331"/>
      <c r="F56" s="331"/>
      <c r="G56" s="331"/>
      <c r="H56" s="331"/>
      <c r="I56" s="86"/>
      <c r="J56" s="331" t="s">
        <v>92</v>
      </c>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29">
        <f>'SO 461 - Úprava trakčního...'!J27</f>
        <v>0</v>
      </c>
      <c r="AH56" s="330"/>
      <c r="AI56" s="330"/>
      <c r="AJ56" s="330"/>
      <c r="AK56" s="330"/>
      <c r="AL56" s="330"/>
      <c r="AM56" s="330"/>
      <c r="AN56" s="329">
        <f t="shared" si="0"/>
        <v>0</v>
      </c>
      <c r="AO56" s="330"/>
      <c r="AP56" s="330"/>
      <c r="AQ56" s="87" t="s">
        <v>78</v>
      </c>
      <c r="AR56" s="84"/>
      <c r="AS56" s="88">
        <v>0</v>
      </c>
      <c r="AT56" s="89">
        <f t="shared" si="1"/>
        <v>0</v>
      </c>
      <c r="AU56" s="90">
        <f>'SO 461 - Úprava trakčního...'!P86</f>
        <v>0</v>
      </c>
      <c r="AV56" s="89">
        <f>'SO 461 - Úprava trakčního...'!J30</f>
        <v>0</v>
      </c>
      <c r="AW56" s="89">
        <f>'SO 461 - Úprava trakčního...'!J31</f>
        <v>0</v>
      </c>
      <c r="AX56" s="89">
        <f>'SO 461 - Úprava trakčního...'!J32</f>
        <v>0</v>
      </c>
      <c r="AY56" s="89">
        <f>'SO 461 - Úprava trakčního...'!J33</f>
        <v>0</v>
      </c>
      <c r="AZ56" s="89">
        <f>'SO 461 - Úprava trakčního...'!F30</f>
        <v>0</v>
      </c>
      <c r="BA56" s="89">
        <f>'SO 461 - Úprava trakčního...'!F31</f>
        <v>0</v>
      </c>
      <c r="BB56" s="89">
        <f>'SO 461 - Úprava trakčního...'!F32</f>
        <v>0</v>
      </c>
      <c r="BC56" s="89">
        <f>'SO 461 - Úprava trakčního...'!F33</f>
        <v>0</v>
      </c>
      <c r="BD56" s="91">
        <f>'SO 461 - Úprava trakčního...'!F34</f>
        <v>0</v>
      </c>
      <c r="BT56" s="92" t="s">
        <v>79</v>
      </c>
      <c r="BV56" s="92" t="s">
        <v>73</v>
      </c>
      <c r="BW56" s="92" t="s">
        <v>93</v>
      </c>
      <c r="BX56" s="92" t="s">
        <v>7</v>
      </c>
      <c r="CL56" s="92" t="s">
        <v>5</v>
      </c>
      <c r="CM56" s="92" t="s">
        <v>81</v>
      </c>
    </row>
    <row r="57" spans="1:91" s="5" customFormat="1" ht="16.5" customHeight="1">
      <c r="A57" s="83" t="s">
        <v>75</v>
      </c>
      <c r="B57" s="84"/>
      <c r="C57" s="85"/>
      <c r="D57" s="331" t="s">
        <v>94</v>
      </c>
      <c r="E57" s="331"/>
      <c r="F57" s="331"/>
      <c r="G57" s="331"/>
      <c r="H57" s="331"/>
      <c r="I57" s="86"/>
      <c r="J57" s="331" t="s">
        <v>95</v>
      </c>
      <c r="K57" s="331"/>
      <c r="L57" s="331"/>
      <c r="M57" s="331"/>
      <c r="N57" s="331"/>
      <c r="O57" s="331"/>
      <c r="P57" s="331"/>
      <c r="Q57" s="331"/>
      <c r="R57" s="331"/>
      <c r="S57" s="331"/>
      <c r="T57" s="331"/>
      <c r="U57" s="331"/>
      <c r="V57" s="331"/>
      <c r="W57" s="331"/>
      <c r="X57" s="331"/>
      <c r="Y57" s="331"/>
      <c r="Z57" s="331"/>
      <c r="AA57" s="331"/>
      <c r="AB57" s="331"/>
      <c r="AC57" s="331"/>
      <c r="AD57" s="331"/>
      <c r="AE57" s="331"/>
      <c r="AF57" s="331"/>
      <c r="AG57" s="329">
        <f>'SO 501 - Vodovod'!M27</f>
        <v>0</v>
      </c>
      <c r="AH57" s="330"/>
      <c r="AI57" s="330"/>
      <c r="AJ57" s="330"/>
      <c r="AK57" s="330"/>
      <c r="AL57" s="330"/>
      <c r="AM57" s="330"/>
      <c r="AN57" s="329">
        <f t="shared" si="0"/>
        <v>0</v>
      </c>
      <c r="AO57" s="330"/>
      <c r="AP57" s="330"/>
      <c r="AQ57" s="87" t="s">
        <v>78</v>
      </c>
      <c r="AR57" s="84"/>
      <c r="AS57" s="93">
        <v>0</v>
      </c>
      <c r="AT57" s="94">
        <f t="shared" si="1"/>
        <v>0</v>
      </c>
      <c r="AU57" s="95">
        <v>0</v>
      </c>
      <c r="AV57" s="94">
        <f>'SO 501 - Vodovod'!M32</f>
        <v>0</v>
      </c>
      <c r="AW57" s="94">
        <f>'SO 501 - Vodovod'!M33</f>
        <v>0</v>
      </c>
      <c r="AX57" s="94">
        <v>0</v>
      </c>
      <c r="AY57" s="94">
        <v>0</v>
      </c>
      <c r="AZ57" s="94">
        <f>'SO 501 - Vodovod'!H32</f>
        <v>0</v>
      </c>
      <c r="BA57" s="94">
        <v>0</v>
      </c>
      <c r="BB57" s="94">
        <v>0</v>
      </c>
      <c r="BC57" s="94">
        <v>0</v>
      </c>
      <c r="BD57" s="96">
        <v>0</v>
      </c>
      <c r="BT57" s="92" t="s">
        <v>79</v>
      </c>
      <c r="BV57" s="92" t="s">
        <v>73</v>
      </c>
      <c r="BW57" s="92" t="s">
        <v>96</v>
      </c>
      <c r="BX57" s="92" t="s">
        <v>7</v>
      </c>
      <c r="CL57" s="92" t="s">
        <v>5</v>
      </c>
      <c r="CM57" s="92" t="s">
        <v>81</v>
      </c>
    </row>
    <row r="58" spans="1:91" s="1" customFormat="1" ht="30" customHeight="1">
      <c r="B58" s="39"/>
      <c r="AR58" s="39"/>
    </row>
    <row r="59" spans="1:91" s="1" customFormat="1" ht="6.9" customHeight="1">
      <c r="B59" s="54"/>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39"/>
    </row>
  </sheetData>
  <mergeCells count="61">
    <mergeCell ref="AG51:AM51"/>
    <mergeCell ref="AN51:AP51"/>
    <mergeCell ref="AR2:BE2"/>
    <mergeCell ref="AN56:AP56"/>
    <mergeCell ref="AG56:AM56"/>
    <mergeCell ref="D56:H56"/>
    <mergeCell ref="J56:AF56"/>
    <mergeCell ref="AN57:AP57"/>
    <mergeCell ref="AG57:AM57"/>
    <mergeCell ref="D57:H57"/>
    <mergeCell ref="J57:AF57"/>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SO 000 - Vedlejší a ostat...'!C2" display="/"/>
    <hyperlink ref="A53" location="'SO 100 - Komunikace a zpe...'!C2" display="/"/>
    <hyperlink ref="A54" location="'SO 100.1 - Odvodnění'!C2" display="/"/>
    <hyperlink ref="A55" location="'SO 400 - Veřejné osvětlení'!C2" display="/"/>
    <hyperlink ref="A56" location="'SO 461 - Úprava trakčního...'!C2" display="/"/>
    <hyperlink ref="A57" location="'SO 501 - Vodovod'!C2" displa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7"/>
  <sheetViews>
    <sheetView showGridLines="0" workbookViewId="0">
      <pane ySplit="1" topLeftCell="A86" activePane="bottomLeft" state="frozen"/>
      <selection pane="bottomLeft" activeCell="V98" sqref="V98"/>
    </sheetView>
  </sheetViews>
  <sheetFormatPr defaultRowHeight="14.4"/>
  <cols>
    <col min="1" max="1" width="8.28515625" customWidth="1"/>
    <col min="2" max="2" width="1.7109375" customWidth="1"/>
    <col min="3" max="3" width="4.140625" customWidth="1"/>
    <col min="4" max="4" width="4.28515625" customWidth="1"/>
    <col min="5" max="5" width="17.140625" customWidth="1"/>
    <col min="6" max="6" width="75" customWidth="1"/>
    <col min="7" max="7" width="8.7109375" customWidth="1"/>
    <col min="8" max="8" width="11.140625" customWidth="1"/>
    <col min="9" max="9" width="12.7109375" style="97" customWidth="1"/>
    <col min="10" max="10" width="23.42578125" customWidth="1"/>
    <col min="11" max="11" width="15.42578125" customWidth="1"/>
    <col min="13" max="18" width="9.28515625" hidden="1"/>
    <col min="19" max="19" width="8.140625" hidden="1" customWidth="1"/>
    <col min="20" max="20" width="29.710937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1" spans="1:70" ht="21.75" customHeight="1">
      <c r="A1" s="19"/>
      <c r="B1" s="98"/>
      <c r="C1" s="98"/>
      <c r="D1" s="99" t="s">
        <v>1</v>
      </c>
      <c r="E1" s="98"/>
      <c r="F1" s="100" t="s">
        <v>97</v>
      </c>
      <c r="G1" s="344" t="s">
        <v>98</v>
      </c>
      <c r="H1" s="344"/>
      <c r="I1" s="101"/>
      <c r="J1" s="100" t="s">
        <v>99</v>
      </c>
      <c r="K1" s="99" t="s">
        <v>100</v>
      </c>
      <c r="L1" s="100" t="s">
        <v>101</v>
      </c>
      <c r="M1" s="100"/>
      <c r="N1" s="100"/>
      <c r="O1" s="100"/>
      <c r="P1" s="100"/>
      <c r="Q1" s="100"/>
      <c r="R1" s="100"/>
      <c r="S1" s="100"/>
      <c r="T1" s="100"/>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 customHeight="1">
      <c r="I2"/>
      <c r="L2" s="334" t="s">
        <v>8</v>
      </c>
      <c r="M2" s="335"/>
      <c r="N2" s="335"/>
      <c r="O2" s="335"/>
      <c r="P2" s="335"/>
      <c r="Q2" s="335"/>
      <c r="R2" s="335"/>
      <c r="S2" s="335"/>
      <c r="T2" s="335"/>
      <c r="U2" s="335"/>
      <c r="V2" s="335"/>
      <c r="AT2" s="22" t="s">
        <v>80</v>
      </c>
    </row>
    <row r="3" spans="1:70" ht="6.9" customHeight="1">
      <c r="B3" s="23"/>
      <c r="C3" s="24"/>
      <c r="D3" s="24"/>
      <c r="E3" s="24"/>
      <c r="F3" s="24"/>
      <c r="G3" s="24"/>
      <c r="H3" s="24"/>
      <c r="I3" s="24"/>
      <c r="J3" s="24"/>
      <c r="K3" s="25"/>
      <c r="AT3" s="22" t="s">
        <v>81</v>
      </c>
    </row>
    <row r="4" spans="1:70" ht="36.9" customHeight="1">
      <c r="B4" s="26"/>
      <c r="C4" s="353"/>
      <c r="D4" s="354" t="s">
        <v>102</v>
      </c>
      <c r="E4" s="353"/>
      <c r="F4" s="353"/>
      <c r="G4" s="353"/>
      <c r="H4" s="353"/>
      <c r="I4" s="353"/>
      <c r="J4" s="353"/>
      <c r="K4" s="29"/>
      <c r="M4" s="30" t="s">
        <v>13</v>
      </c>
      <c r="AT4" s="22" t="s">
        <v>6</v>
      </c>
    </row>
    <row r="5" spans="1:70" ht="6.9" customHeight="1">
      <c r="B5" s="26"/>
      <c r="C5" s="353"/>
      <c r="D5" s="353"/>
      <c r="E5" s="353"/>
      <c r="F5" s="353"/>
      <c r="G5" s="353"/>
      <c r="H5" s="353"/>
      <c r="I5" s="353"/>
      <c r="J5" s="353"/>
      <c r="K5" s="29"/>
    </row>
    <row r="6" spans="1:70" ht="13.2">
      <c r="B6" s="26"/>
      <c r="C6" s="353"/>
      <c r="D6" s="355" t="s">
        <v>19</v>
      </c>
      <c r="E6" s="353"/>
      <c r="F6" s="353"/>
      <c r="G6" s="353"/>
      <c r="H6" s="353"/>
      <c r="I6" s="353"/>
      <c r="J6" s="353"/>
      <c r="K6" s="29"/>
    </row>
    <row r="7" spans="1:70" ht="16.5" customHeight="1">
      <c r="B7" s="26"/>
      <c r="C7" s="353"/>
      <c r="D7" s="353"/>
      <c r="E7" s="356" t="str">
        <f>'[1]Rekapitulace stavby'!K6</f>
        <v>Praha bez bariér - Komunardů - úpravy zastávek</v>
      </c>
      <c r="F7" s="357"/>
      <c r="G7" s="357"/>
      <c r="H7" s="357"/>
      <c r="I7" s="353"/>
      <c r="J7" s="353"/>
      <c r="K7" s="29"/>
    </row>
    <row r="8" spans="1:70" s="1" customFormat="1" ht="13.2">
      <c r="B8" s="39"/>
      <c r="C8" s="358"/>
      <c r="D8" s="355" t="s">
        <v>103</v>
      </c>
      <c r="E8" s="358"/>
      <c r="F8" s="358"/>
      <c r="G8" s="358"/>
      <c r="H8" s="358"/>
      <c r="I8" s="358"/>
      <c r="J8" s="358"/>
      <c r="K8" s="43"/>
    </row>
    <row r="9" spans="1:70" s="1" customFormat="1" ht="36.9" customHeight="1">
      <c r="B9" s="39"/>
      <c r="C9" s="358"/>
      <c r="D9" s="358"/>
      <c r="E9" s="359" t="s">
        <v>104</v>
      </c>
      <c r="F9" s="360"/>
      <c r="G9" s="360"/>
      <c r="H9" s="360"/>
      <c r="I9" s="358"/>
      <c r="J9" s="358"/>
      <c r="K9" s="43"/>
    </row>
    <row r="10" spans="1:70" s="1" customFormat="1" ht="12">
      <c r="B10" s="39"/>
      <c r="C10" s="358"/>
      <c r="D10" s="358"/>
      <c r="E10" s="358"/>
      <c r="F10" s="358"/>
      <c r="G10" s="358"/>
      <c r="H10" s="358"/>
      <c r="I10" s="358"/>
      <c r="J10" s="358"/>
      <c r="K10" s="43"/>
    </row>
    <row r="11" spans="1:70" s="1" customFormat="1" ht="14.4" customHeight="1">
      <c r="B11" s="39"/>
      <c r="C11" s="358"/>
      <c r="D11" s="355" t="s">
        <v>21</v>
      </c>
      <c r="E11" s="358"/>
      <c r="F11" s="361" t="s">
        <v>5</v>
      </c>
      <c r="G11" s="358"/>
      <c r="H11" s="358"/>
      <c r="I11" s="355" t="s">
        <v>22</v>
      </c>
      <c r="J11" s="361" t="s">
        <v>5</v>
      </c>
      <c r="K11" s="43"/>
    </row>
    <row r="12" spans="1:70" s="1" customFormat="1" ht="14.4" customHeight="1">
      <c r="B12" s="39"/>
      <c r="C12" s="358"/>
      <c r="D12" s="355" t="s">
        <v>23</v>
      </c>
      <c r="E12" s="358"/>
      <c r="F12" s="361" t="s">
        <v>24</v>
      </c>
      <c r="G12" s="358"/>
      <c r="H12" s="358"/>
      <c r="I12" s="355" t="s">
        <v>25</v>
      </c>
      <c r="J12" s="362" t="str">
        <f>'[1]Rekapitulace stavby'!AN8</f>
        <v>29. 11. 2017</v>
      </c>
      <c r="K12" s="43"/>
    </row>
    <row r="13" spans="1:70" s="1" customFormat="1" ht="10.8" customHeight="1">
      <c r="B13" s="39"/>
      <c r="C13" s="358"/>
      <c r="D13" s="358"/>
      <c r="E13" s="358"/>
      <c r="F13" s="358"/>
      <c r="G13" s="358"/>
      <c r="H13" s="358"/>
      <c r="I13" s="358"/>
      <c r="J13" s="358"/>
      <c r="K13" s="43"/>
    </row>
    <row r="14" spans="1:70" s="1" customFormat="1" ht="14.4" customHeight="1">
      <c r="B14" s="39"/>
      <c r="C14" s="358"/>
      <c r="D14" s="355" t="s">
        <v>27</v>
      </c>
      <c r="E14" s="358"/>
      <c r="F14" s="358"/>
      <c r="G14" s="358"/>
      <c r="H14" s="358"/>
      <c r="I14" s="355" t="s">
        <v>28</v>
      </c>
      <c r="J14" s="361" t="str">
        <f>IF('[1]Rekapitulace stavby'!AN10="","",'[1]Rekapitulace stavby'!AN10)</f>
        <v/>
      </c>
      <c r="K14" s="43"/>
    </row>
    <row r="15" spans="1:70" s="1" customFormat="1" ht="18" customHeight="1">
      <c r="B15" s="39"/>
      <c r="C15" s="358"/>
      <c r="D15" s="358"/>
      <c r="E15" s="361" t="str">
        <f>IF('[1]Rekapitulace stavby'!E11="","",'[1]Rekapitulace stavby'!E11)</f>
        <v xml:space="preserve"> </v>
      </c>
      <c r="F15" s="358"/>
      <c r="G15" s="358"/>
      <c r="H15" s="358"/>
      <c r="I15" s="355" t="s">
        <v>30</v>
      </c>
      <c r="J15" s="361" t="str">
        <f>IF('[1]Rekapitulace stavby'!AN11="","",'[1]Rekapitulace stavby'!AN11)</f>
        <v/>
      </c>
      <c r="K15" s="43"/>
    </row>
    <row r="16" spans="1:70" s="1" customFormat="1" ht="6.9" customHeight="1">
      <c r="B16" s="39"/>
      <c r="C16" s="358"/>
      <c r="D16" s="358"/>
      <c r="E16" s="358"/>
      <c r="F16" s="358"/>
      <c r="G16" s="358"/>
      <c r="H16" s="358"/>
      <c r="I16" s="358"/>
      <c r="J16" s="358"/>
      <c r="K16" s="43"/>
    </row>
    <row r="17" spans="2:11" s="1" customFormat="1" ht="14.4" customHeight="1">
      <c r="B17" s="39"/>
      <c r="C17" s="358"/>
      <c r="D17" s="355" t="s">
        <v>31</v>
      </c>
      <c r="E17" s="358"/>
      <c r="F17" s="358"/>
      <c r="G17" s="358"/>
      <c r="H17" s="358"/>
      <c r="I17" s="355" t="s">
        <v>28</v>
      </c>
      <c r="J17" s="361" t="str">
        <f>IF('[1]Rekapitulace stavby'!AN13="Vyplň údaj","",IF('[1]Rekapitulace stavby'!AN13="","",'[1]Rekapitulace stavby'!AN13))</f>
        <v/>
      </c>
      <c r="K17" s="43"/>
    </row>
    <row r="18" spans="2:11" s="1" customFormat="1" ht="18" customHeight="1">
      <c r="B18" s="39"/>
      <c r="C18" s="358"/>
      <c r="D18" s="358"/>
      <c r="E18" s="361" t="str">
        <f>IF('[1]Rekapitulace stavby'!E14="Vyplň údaj","",IF('[1]Rekapitulace stavby'!E14="","",'[1]Rekapitulace stavby'!E14))</f>
        <v xml:space="preserve"> </v>
      </c>
      <c r="F18" s="358"/>
      <c r="G18" s="358"/>
      <c r="H18" s="358"/>
      <c r="I18" s="355" t="s">
        <v>30</v>
      </c>
      <c r="J18" s="361" t="str">
        <f>IF('[1]Rekapitulace stavby'!AN14="Vyplň údaj","",IF('[1]Rekapitulace stavby'!AN14="","",'[1]Rekapitulace stavby'!AN14))</f>
        <v/>
      </c>
      <c r="K18" s="43"/>
    </row>
    <row r="19" spans="2:11" s="1" customFormat="1" ht="6.9" customHeight="1">
      <c r="B19" s="39"/>
      <c r="C19" s="358"/>
      <c r="D19" s="358"/>
      <c r="E19" s="358"/>
      <c r="F19" s="358"/>
      <c r="G19" s="358"/>
      <c r="H19" s="358"/>
      <c r="I19" s="358"/>
      <c r="J19" s="358"/>
      <c r="K19" s="43"/>
    </row>
    <row r="20" spans="2:11" s="1" customFormat="1" ht="14.4" customHeight="1">
      <c r="B20" s="39"/>
      <c r="C20" s="358"/>
      <c r="D20" s="355" t="s">
        <v>33</v>
      </c>
      <c r="E20" s="358"/>
      <c r="F20" s="358"/>
      <c r="G20" s="358"/>
      <c r="H20" s="358"/>
      <c r="I20" s="355" t="s">
        <v>28</v>
      </c>
      <c r="J20" s="361" t="str">
        <f>IF('[1]Rekapitulace stavby'!AN16="","",'[1]Rekapitulace stavby'!AN16)</f>
        <v/>
      </c>
      <c r="K20" s="43"/>
    </row>
    <row r="21" spans="2:11" s="1" customFormat="1" ht="18" customHeight="1">
      <c r="B21" s="39"/>
      <c r="C21" s="358"/>
      <c r="D21" s="358"/>
      <c r="E21" s="361" t="str">
        <f>IF('[1]Rekapitulace stavby'!E17="","",'[1]Rekapitulace stavby'!E17)</f>
        <v xml:space="preserve"> </v>
      </c>
      <c r="F21" s="358"/>
      <c r="G21" s="358"/>
      <c r="H21" s="358"/>
      <c r="I21" s="355" t="s">
        <v>30</v>
      </c>
      <c r="J21" s="361" t="str">
        <f>IF('[1]Rekapitulace stavby'!AN17="","",'[1]Rekapitulace stavby'!AN17)</f>
        <v/>
      </c>
      <c r="K21" s="43"/>
    </row>
    <row r="22" spans="2:11" s="1" customFormat="1" ht="6.9" customHeight="1">
      <c r="B22" s="39"/>
      <c r="C22" s="358"/>
      <c r="D22" s="358"/>
      <c r="E22" s="358"/>
      <c r="F22" s="358"/>
      <c r="G22" s="358"/>
      <c r="H22" s="358"/>
      <c r="I22" s="358"/>
      <c r="J22" s="358"/>
      <c r="K22" s="43"/>
    </row>
    <row r="23" spans="2:11" s="1" customFormat="1" ht="14.4" customHeight="1">
      <c r="B23" s="39"/>
      <c r="C23" s="358"/>
      <c r="D23" s="355" t="s">
        <v>35</v>
      </c>
      <c r="E23" s="358"/>
      <c r="F23" s="358"/>
      <c r="G23" s="358"/>
      <c r="H23" s="358"/>
      <c r="I23" s="358"/>
      <c r="J23" s="358"/>
      <c r="K23" s="43"/>
    </row>
    <row r="24" spans="2:11" s="6" customFormat="1" ht="16.5" customHeight="1">
      <c r="B24" s="107"/>
      <c r="C24" s="363"/>
      <c r="D24" s="363"/>
      <c r="E24" s="364" t="s">
        <v>5</v>
      </c>
      <c r="F24" s="364"/>
      <c r="G24" s="364"/>
      <c r="H24" s="364"/>
      <c r="I24" s="363"/>
      <c r="J24" s="363"/>
      <c r="K24" s="110"/>
    </row>
    <row r="25" spans="2:11" s="1" customFormat="1" ht="6.9" customHeight="1">
      <c r="B25" s="39"/>
      <c r="C25" s="358"/>
      <c r="D25" s="358"/>
      <c r="E25" s="358"/>
      <c r="F25" s="358"/>
      <c r="G25" s="358"/>
      <c r="H25" s="358"/>
      <c r="I25" s="358"/>
      <c r="J25" s="358"/>
      <c r="K25" s="43"/>
    </row>
    <row r="26" spans="2:11" s="1" customFormat="1" ht="6.9" customHeight="1">
      <c r="B26" s="39"/>
      <c r="C26" s="358"/>
      <c r="D26" s="66"/>
      <c r="E26" s="66"/>
      <c r="F26" s="66"/>
      <c r="G26" s="66"/>
      <c r="H26" s="66"/>
      <c r="I26" s="66"/>
      <c r="J26" s="66"/>
      <c r="K26" s="112"/>
    </row>
    <row r="27" spans="2:11" s="1" customFormat="1" ht="25.35" customHeight="1">
      <c r="B27" s="39"/>
      <c r="C27" s="358"/>
      <c r="D27" s="365" t="s">
        <v>37</v>
      </c>
      <c r="E27" s="358"/>
      <c r="F27" s="358"/>
      <c r="G27" s="358"/>
      <c r="H27" s="358"/>
      <c r="I27" s="358"/>
      <c r="J27" s="366">
        <f>ROUND(J83,2)</f>
        <v>0</v>
      </c>
      <c r="K27" s="43"/>
    </row>
    <row r="28" spans="2:11" s="1" customFormat="1" ht="6.9" customHeight="1">
      <c r="B28" s="39"/>
      <c r="C28" s="358"/>
      <c r="D28" s="66"/>
      <c r="E28" s="66"/>
      <c r="F28" s="66"/>
      <c r="G28" s="66"/>
      <c r="H28" s="66"/>
      <c r="I28" s="66"/>
      <c r="J28" s="66"/>
      <c r="K28" s="112"/>
    </row>
    <row r="29" spans="2:11" s="1" customFormat="1" ht="14.4" customHeight="1">
      <c r="B29" s="39"/>
      <c r="C29" s="358"/>
      <c r="D29" s="358"/>
      <c r="E29" s="358"/>
      <c r="F29" s="367" t="s">
        <v>39</v>
      </c>
      <c r="G29" s="358"/>
      <c r="H29" s="358"/>
      <c r="I29" s="367" t="s">
        <v>38</v>
      </c>
      <c r="J29" s="367" t="s">
        <v>40</v>
      </c>
      <c r="K29" s="43"/>
    </row>
    <row r="30" spans="2:11" s="1" customFormat="1" ht="14.4" customHeight="1">
      <c r="B30" s="39"/>
      <c r="C30" s="358"/>
      <c r="D30" s="368" t="s">
        <v>41</v>
      </c>
      <c r="E30" s="368" t="s">
        <v>42</v>
      </c>
      <c r="F30" s="369">
        <f>ROUND(SUM(BE83:BE105), 2)</f>
        <v>0</v>
      </c>
      <c r="G30" s="358"/>
      <c r="H30" s="358"/>
      <c r="I30" s="370">
        <v>0.21</v>
      </c>
      <c r="J30" s="369">
        <f>ROUND(ROUND((SUM(BE83:BE105)), 2)*I30, 2)</f>
        <v>0</v>
      </c>
      <c r="K30" s="43"/>
    </row>
    <row r="31" spans="2:11" s="1" customFormat="1" ht="14.4" customHeight="1">
      <c r="B31" s="39"/>
      <c r="C31" s="358"/>
      <c r="D31" s="358"/>
      <c r="E31" s="368" t="s">
        <v>43</v>
      </c>
      <c r="F31" s="369">
        <f>ROUND(SUM(BF83:BF105), 2)</f>
        <v>0</v>
      </c>
      <c r="G31" s="358"/>
      <c r="H31" s="358"/>
      <c r="I31" s="370">
        <v>0.15</v>
      </c>
      <c r="J31" s="369">
        <f>ROUND(ROUND((SUM(BF83:BF105)), 2)*I31, 2)</f>
        <v>0</v>
      </c>
      <c r="K31" s="43"/>
    </row>
    <row r="32" spans="2:11" s="1" customFormat="1" ht="14.4" hidden="1" customHeight="1">
      <c r="B32" s="39"/>
      <c r="C32" s="358"/>
      <c r="D32" s="358"/>
      <c r="E32" s="368" t="s">
        <v>44</v>
      </c>
      <c r="F32" s="369">
        <f>ROUND(SUM(BG83:BG105), 2)</f>
        <v>0</v>
      </c>
      <c r="G32" s="358"/>
      <c r="H32" s="358"/>
      <c r="I32" s="370">
        <v>0.21</v>
      </c>
      <c r="J32" s="369">
        <v>0</v>
      </c>
      <c r="K32" s="43"/>
    </row>
    <row r="33" spans="2:11" s="1" customFormat="1" ht="14.4" hidden="1" customHeight="1">
      <c r="B33" s="39"/>
      <c r="C33" s="358"/>
      <c r="D33" s="358"/>
      <c r="E33" s="368" t="s">
        <v>45</v>
      </c>
      <c r="F33" s="369">
        <f>ROUND(SUM(BH83:BH105), 2)</f>
        <v>0</v>
      </c>
      <c r="G33" s="358"/>
      <c r="H33" s="358"/>
      <c r="I33" s="370">
        <v>0.15</v>
      </c>
      <c r="J33" s="369">
        <v>0</v>
      </c>
      <c r="K33" s="43"/>
    </row>
    <row r="34" spans="2:11" s="1" customFormat="1" ht="14.4" hidden="1" customHeight="1">
      <c r="B34" s="39"/>
      <c r="C34" s="358"/>
      <c r="D34" s="358"/>
      <c r="E34" s="368" t="s">
        <v>46</v>
      </c>
      <c r="F34" s="369">
        <f>ROUND(SUM(BI83:BI105), 2)</f>
        <v>0</v>
      </c>
      <c r="G34" s="358"/>
      <c r="H34" s="358"/>
      <c r="I34" s="370">
        <v>0</v>
      </c>
      <c r="J34" s="369">
        <v>0</v>
      </c>
      <c r="K34" s="43"/>
    </row>
    <row r="35" spans="2:11" s="1" customFormat="1" ht="6.9" customHeight="1">
      <c r="B35" s="39"/>
      <c r="C35" s="358"/>
      <c r="D35" s="358"/>
      <c r="E35" s="358"/>
      <c r="F35" s="358"/>
      <c r="G35" s="358"/>
      <c r="H35" s="358"/>
      <c r="I35" s="358"/>
      <c r="J35" s="358"/>
      <c r="K35" s="43"/>
    </row>
    <row r="36" spans="2:11" s="1" customFormat="1" ht="25.35" customHeight="1">
      <c r="B36" s="39"/>
      <c r="C36" s="371"/>
      <c r="D36" s="119" t="s">
        <v>47</v>
      </c>
      <c r="E36" s="69"/>
      <c r="F36" s="69"/>
      <c r="G36" s="120" t="s">
        <v>48</v>
      </c>
      <c r="H36" s="121" t="s">
        <v>49</v>
      </c>
      <c r="I36" s="69"/>
      <c r="J36" s="123">
        <f>SUM(J27:J34)</f>
        <v>0</v>
      </c>
      <c r="K36" s="124"/>
    </row>
    <row r="37" spans="2:11" s="1" customFormat="1" ht="14.4" customHeight="1">
      <c r="B37" s="54"/>
      <c r="C37" s="55"/>
      <c r="D37" s="55"/>
      <c r="E37" s="55"/>
      <c r="F37" s="55"/>
      <c r="G37" s="55"/>
      <c r="H37" s="55"/>
      <c r="I37" s="55"/>
      <c r="J37" s="55"/>
      <c r="K37" s="56"/>
    </row>
    <row r="38" spans="2:11" ht="12">
      <c r="I38"/>
    </row>
    <row r="39" spans="2:11" ht="12">
      <c r="I39"/>
    </row>
    <row r="40" spans="2:11" ht="12">
      <c r="I40"/>
    </row>
    <row r="41" spans="2:11" s="1" customFormat="1" ht="6.9" customHeight="1">
      <c r="B41" s="57"/>
      <c r="C41" s="58"/>
      <c r="D41" s="58"/>
      <c r="E41" s="58"/>
      <c r="F41" s="58"/>
      <c r="G41" s="58"/>
      <c r="H41" s="58"/>
      <c r="I41" s="58"/>
      <c r="J41" s="58"/>
      <c r="K41" s="127"/>
    </row>
    <row r="42" spans="2:11" s="1" customFormat="1" ht="36.9" customHeight="1">
      <c r="B42" s="39"/>
      <c r="C42" s="354" t="s">
        <v>105</v>
      </c>
      <c r="D42" s="358"/>
      <c r="E42" s="358"/>
      <c r="F42" s="358"/>
      <c r="G42" s="358"/>
      <c r="H42" s="358"/>
      <c r="I42" s="358"/>
      <c r="J42" s="358"/>
      <c r="K42" s="43"/>
    </row>
    <row r="43" spans="2:11" s="1" customFormat="1" ht="6.9" customHeight="1">
      <c r="B43" s="39"/>
      <c r="C43" s="358"/>
      <c r="D43" s="358"/>
      <c r="E43" s="358"/>
      <c r="F43" s="358"/>
      <c r="G43" s="358"/>
      <c r="H43" s="358"/>
      <c r="I43" s="358"/>
      <c r="J43" s="358"/>
      <c r="K43" s="43"/>
    </row>
    <row r="44" spans="2:11" s="1" customFormat="1" ht="14.4" customHeight="1">
      <c r="B44" s="39"/>
      <c r="C44" s="355" t="s">
        <v>19</v>
      </c>
      <c r="D44" s="358"/>
      <c r="E44" s="358"/>
      <c r="F44" s="358"/>
      <c r="G44" s="358"/>
      <c r="H44" s="358"/>
      <c r="I44" s="358"/>
      <c r="J44" s="358"/>
      <c r="K44" s="43"/>
    </row>
    <row r="45" spans="2:11" s="1" customFormat="1" ht="16.5" customHeight="1">
      <c r="B45" s="39"/>
      <c r="C45" s="358"/>
      <c r="D45" s="358"/>
      <c r="E45" s="356" t="str">
        <f>E7</f>
        <v>Praha bez bariér - Komunardů - úpravy zastávek</v>
      </c>
      <c r="F45" s="357"/>
      <c r="G45" s="357"/>
      <c r="H45" s="357"/>
      <c r="I45" s="358"/>
      <c r="J45" s="358"/>
      <c r="K45" s="43"/>
    </row>
    <row r="46" spans="2:11" s="1" customFormat="1" ht="14.4" customHeight="1">
      <c r="B46" s="39"/>
      <c r="C46" s="355" t="s">
        <v>103</v>
      </c>
      <c r="D46" s="358"/>
      <c r="E46" s="358"/>
      <c r="F46" s="358"/>
      <c r="G46" s="358"/>
      <c r="H46" s="358"/>
      <c r="I46" s="358"/>
      <c r="J46" s="358"/>
      <c r="K46" s="43"/>
    </row>
    <row r="47" spans="2:11" s="1" customFormat="1" ht="17.25" customHeight="1">
      <c r="B47" s="39"/>
      <c r="C47" s="358"/>
      <c r="D47" s="358"/>
      <c r="E47" s="359" t="str">
        <f>E9</f>
        <v>SO 000 - Vedlejší a ostatní rozpočtové náklady</v>
      </c>
      <c r="F47" s="360"/>
      <c r="G47" s="360"/>
      <c r="H47" s="360"/>
      <c r="I47" s="358"/>
      <c r="J47" s="358"/>
      <c r="K47" s="43"/>
    </row>
    <row r="48" spans="2:11" s="1" customFormat="1" ht="6.9" customHeight="1">
      <c r="B48" s="39"/>
      <c r="C48" s="358"/>
      <c r="D48" s="358"/>
      <c r="E48" s="358"/>
      <c r="F48" s="358"/>
      <c r="G48" s="358"/>
      <c r="H48" s="358"/>
      <c r="I48" s="358"/>
      <c r="J48" s="358"/>
      <c r="K48" s="43"/>
    </row>
    <row r="49" spans="2:47" s="1" customFormat="1" ht="18" customHeight="1">
      <c r="B49" s="39"/>
      <c r="C49" s="355" t="s">
        <v>23</v>
      </c>
      <c r="D49" s="358"/>
      <c r="E49" s="358"/>
      <c r="F49" s="361" t="str">
        <f>F12</f>
        <v>Praha 7 - Holešovice</v>
      </c>
      <c r="G49" s="358"/>
      <c r="H49" s="358"/>
      <c r="I49" s="355" t="s">
        <v>25</v>
      </c>
      <c r="J49" s="362" t="str">
        <f>IF(J12="","",J12)</f>
        <v>29. 11. 2017</v>
      </c>
      <c r="K49" s="43"/>
    </row>
    <row r="50" spans="2:47" s="1" customFormat="1" ht="6.9" customHeight="1">
      <c r="B50" s="39"/>
      <c r="C50" s="358"/>
      <c r="D50" s="358"/>
      <c r="E50" s="358"/>
      <c r="F50" s="358"/>
      <c r="G50" s="358"/>
      <c r="H50" s="358"/>
      <c r="I50" s="358"/>
      <c r="J50" s="358"/>
      <c r="K50" s="43"/>
    </row>
    <row r="51" spans="2:47" s="1" customFormat="1" ht="13.2">
      <c r="B51" s="39"/>
      <c r="C51" s="355" t="s">
        <v>27</v>
      </c>
      <c r="D51" s="358"/>
      <c r="E51" s="358"/>
      <c r="F51" s="361" t="str">
        <f>E15</f>
        <v xml:space="preserve"> </v>
      </c>
      <c r="G51" s="358"/>
      <c r="H51" s="358"/>
      <c r="I51" s="355" t="s">
        <v>33</v>
      </c>
      <c r="J51" s="364" t="str">
        <f>E21</f>
        <v xml:space="preserve"> </v>
      </c>
      <c r="K51" s="43"/>
    </row>
    <row r="52" spans="2:47" s="1" customFormat="1" ht="14.4" customHeight="1">
      <c r="B52" s="39"/>
      <c r="C52" s="355" t="s">
        <v>31</v>
      </c>
      <c r="D52" s="358"/>
      <c r="E52" s="358"/>
      <c r="F52" s="361" t="str">
        <f>IF(E18="","",E18)</f>
        <v xml:space="preserve"> </v>
      </c>
      <c r="G52" s="358"/>
      <c r="H52" s="358"/>
      <c r="I52" s="358"/>
      <c r="J52" s="372"/>
      <c r="K52" s="43"/>
    </row>
    <row r="53" spans="2:47" s="1" customFormat="1" ht="10.35" customHeight="1">
      <c r="B53" s="39"/>
      <c r="C53" s="358"/>
      <c r="D53" s="358"/>
      <c r="E53" s="358"/>
      <c r="F53" s="358"/>
      <c r="G53" s="358"/>
      <c r="H53" s="358"/>
      <c r="I53" s="358"/>
      <c r="J53" s="358"/>
      <c r="K53" s="43"/>
    </row>
    <row r="54" spans="2:47" s="1" customFormat="1" ht="29.25" customHeight="1">
      <c r="B54" s="39"/>
      <c r="C54" s="373" t="s">
        <v>106</v>
      </c>
      <c r="D54" s="371"/>
      <c r="E54" s="371"/>
      <c r="F54" s="371"/>
      <c r="G54" s="371"/>
      <c r="H54" s="371"/>
      <c r="I54" s="371"/>
      <c r="J54" s="374" t="s">
        <v>107</v>
      </c>
      <c r="K54" s="131"/>
    </row>
    <row r="55" spans="2:47" s="1" customFormat="1" ht="10.35" customHeight="1">
      <c r="B55" s="39"/>
      <c r="C55" s="358"/>
      <c r="D55" s="358"/>
      <c r="E55" s="358"/>
      <c r="F55" s="358"/>
      <c r="G55" s="358"/>
      <c r="H55" s="358"/>
      <c r="I55" s="358"/>
      <c r="J55" s="358"/>
      <c r="K55" s="43"/>
    </row>
    <row r="56" spans="2:47" s="1" customFormat="1" ht="29.25" customHeight="1">
      <c r="B56" s="39"/>
      <c r="C56" s="375" t="s">
        <v>108</v>
      </c>
      <c r="D56" s="358"/>
      <c r="E56" s="358"/>
      <c r="F56" s="358"/>
      <c r="G56" s="358"/>
      <c r="H56" s="358"/>
      <c r="I56" s="358"/>
      <c r="J56" s="366">
        <f>J83</f>
        <v>0</v>
      </c>
      <c r="K56" s="43"/>
      <c r="AU56" s="22" t="s">
        <v>109</v>
      </c>
    </row>
    <row r="57" spans="2:47" s="7" customFormat="1" ht="24.9" customHeight="1">
      <c r="B57" s="133"/>
      <c r="C57" s="376"/>
      <c r="D57" s="135" t="s">
        <v>110</v>
      </c>
      <c r="E57" s="136"/>
      <c r="F57" s="136"/>
      <c r="G57" s="136"/>
      <c r="H57" s="136"/>
      <c r="I57" s="136"/>
      <c r="J57" s="138">
        <f>J84</f>
        <v>0</v>
      </c>
      <c r="K57" s="139"/>
    </row>
    <row r="58" spans="2:47" s="8" customFormat="1" ht="19.95" customHeight="1">
      <c r="B58" s="140"/>
      <c r="C58" s="377"/>
      <c r="D58" s="142" t="s">
        <v>111</v>
      </c>
      <c r="E58" s="143"/>
      <c r="F58" s="143"/>
      <c r="G58" s="143"/>
      <c r="H58" s="143"/>
      <c r="I58" s="143"/>
      <c r="J58" s="145">
        <f>J85</f>
        <v>0</v>
      </c>
      <c r="K58" s="146"/>
    </row>
    <row r="59" spans="2:47" s="8" customFormat="1" ht="19.95" customHeight="1">
      <c r="B59" s="140"/>
      <c r="C59" s="377"/>
      <c r="D59" s="142" t="s">
        <v>112</v>
      </c>
      <c r="E59" s="143"/>
      <c r="F59" s="143"/>
      <c r="G59" s="143"/>
      <c r="H59" s="143"/>
      <c r="I59" s="143"/>
      <c r="J59" s="145">
        <f>J92</f>
        <v>0</v>
      </c>
      <c r="K59" s="146"/>
    </row>
    <row r="60" spans="2:47" s="8" customFormat="1" ht="19.95" customHeight="1">
      <c r="B60" s="140"/>
      <c r="C60" s="377"/>
      <c r="D60" s="142" t="s">
        <v>113</v>
      </c>
      <c r="E60" s="143"/>
      <c r="F60" s="143"/>
      <c r="G60" s="143"/>
      <c r="H60" s="143"/>
      <c r="I60" s="143"/>
      <c r="J60" s="145">
        <f>J95</f>
        <v>0</v>
      </c>
      <c r="K60" s="146"/>
    </row>
    <row r="61" spans="2:47" s="8" customFormat="1" ht="19.95" customHeight="1">
      <c r="B61" s="140"/>
      <c r="C61" s="377"/>
      <c r="D61" s="142" t="s">
        <v>114</v>
      </c>
      <c r="E61" s="143"/>
      <c r="F61" s="143"/>
      <c r="G61" s="143"/>
      <c r="H61" s="143"/>
      <c r="I61" s="143"/>
      <c r="J61" s="145">
        <f>J99</f>
        <v>0</v>
      </c>
      <c r="K61" s="146"/>
    </row>
    <row r="62" spans="2:47" s="8" customFormat="1" ht="19.95" customHeight="1">
      <c r="B62" s="140"/>
      <c r="C62" s="377"/>
      <c r="D62" s="142" t="s">
        <v>115</v>
      </c>
      <c r="E62" s="143"/>
      <c r="F62" s="143"/>
      <c r="G62" s="143"/>
      <c r="H62" s="143"/>
      <c r="I62" s="143"/>
      <c r="J62" s="145">
        <f>J101</f>
        <v>0</v>
      </c>
      <c r="K62" s="146"/>
    </row>
    <row r="63" spans="2:47" s="8" customFormat="1" ht="19.95" customHeight="1">
      <c r="B63" s="140"/>
      <c r="C63" s="377"/>
      <c r="D63" s="142" t="s">
        <v>116</v>
      </c>
      <c r="E63" s="143"/>
      <c r="F63" s="143"/>
      <c r="G63" s="143"/>
      <c r="H63" s="143"/>
      <c r="I63" s="143"/>
      <c r="J63" s="145">
        <f>J103</f>
        <v>0</v>
      </c>
      <c r="K63" s="146"/>
    </row>
    <row r="64" spans="2:47" s="1" customFormat="1" ht="21.75" customHeight="1">
      <c r="B64" s="39"/>
      <c r="C64" s="358"/>
      <c r="D64" s="358"/>
      <c r="E64" s="358"/>
      <c r="F64" s="358"/>
      <c r="G64" s="358"/>
      <c r="H64" s="358"/>
      <c r="I64" s="358"/>
      <c r="J64" s="358"/>
      <c r="K64" s="43"/>
    </row>
    <row r="65" spans="2:12" s="1" customFormat="1" ht="6.9" customHeight="1">
      <c r="B65" s="54"/>
      <c r="C65" s="55"/>
      <c r="D65" s="55"/>
      <c r="E65" s="55"/>
      <c r="F65" s="55"/>
      <c r="G65" s="55"/>
      <c r="H65" s="55"/>
      <c r="I65" s="55"/>
      <c r="J65" s="55"/>
      <c r="K65" s="56"/>
    </row>
    <row r="66" spans="2:12" ht="12">
      <c r="I66"/>
    </row>
    <row r="67" spans="2:12" ht="12">
      <c r="I67"/>
    </row>
    <row r="68" spans="2:12" ht="12">
      <c r="I68"/>
    </row>
    <row r="69" spans="2:12" s="1" customFormat="1" ht="6.9" customHeight="1">
      <c r="B69" s="57"/>
      <c r="C69" s="58"/>
      <c r="D69" s="58"/>
      <c r="E69" s="58"/>
      <c r="F69" s="58"/>
      <c r="G69" s="58"/>
      <c r="H69" s="58"/>
      <c r="I69" s="58"/>
      <c r="J69" s="58"/>
      <c r="K69" s="58"/>
      <c r="L69" s="39"/>
    </row>
    <row r="70" spans="2:12" s="1" customFormat="1" ht="36.9" customHeight="1">
      <c r="B70" s="39"/>
      <c r="C70" s="59" t="s">
        <v>117</v>
      </c>
      <c r="L70" s="39"/>
    </row>
    <row r="71" spans="2:12" s="1" customFormat="1" ht="6.9" customHeight="1">
      <c r="B71" s="39"/>
      <c r="L71" s="39"/>
    </row>
    <row r="72" spans="2:12" s="1" customFormat="1" ht="14.4" customHeight="1">
      <c r="B72" s="39"/>
      <c r="C72" s="61" t="s">
        <v>19</v>
      </c>
      <c r="L72" s="39"/>
    </row>
    <row r="73" spans="2:12" s="1" customFormat="1" ht="16.5" customHeight="1">
      <c r="B73" s="39"/>
      <c r="E73" s="341" t="str">
        <f>E7</f>
        <v>Praha bez bariér - Komunardů - úpravy zastávek</v>
      </c>
      <c r="F73" s="342"/>
      <c r="G73" s="342"/>
      <c r="H73" s="342"/>
      <c r="L73" s="39"/>
    </row>
    <row r="74" spans="2:12" s="1" customFormat="1" ht="14.4" customHeight="1">
      <c r="B74" s="39"/>
      <c r="C74" s="61" t="s">
        <v>103</v>
      </c>
      <c r="L74" s="39"/>
    </row>
    <row r="75" spans="2:12" s="1" customFormat="1" ht="17.25" customHeight="1">
      <c r="B75" s="39"/>
      <c r="E75" s="317" t="str">
        <f>E9</f>
        <v>SO 000 - Vedlejší a ostatní rozpočtové náklady</v>
      </c>
      <c r="F75" s="343"/>
      <c r="G75" s="343"/>
      <c r="H75" s="343"/>
      <c r="L75" s="39"/>
    </row>
    <row r="76" spans="2:12" s="1" customFormat="1" ht="6.9" customHeight="1">
      <c r="B76" s="39"/>
      <c r="L76" s="39"/>
    </row>
    <row r="77" spans="2:12" s="1" customFormat="1" ht="18" customHeight="1">
      <c r="B77" s="39"/>
      <c r="C77" s="61" t="s">
        <v>23</v>
      </c>
      <c r="F77" s="147" t="str">
        <f>F12</f>
        <v>Praha 7 - Holešovice</v>
      </c>
      <c r="I77" s="61" t="s">
        <v>25</v>
      </c>
      <c r="J77" s="65" t="str">
        <f>IF(J12="","",J12)</f>
        <v>29. 11. 2017</v>
      </c>
      <c r="L77" s="39"/>
    </row>
    <row r="78" spans="2:12" s="1" customFormat="1" ht="6.9" customHeight="1">
      <c r="B78" s="39"/>
      <c r="L78" s="39"/>
    </row>
    <row r="79" spans="2:12" s="1" customFormat="1" ht="13.2">
      <c r="B79" s="39"/>
      <c r="C79" s="61" t="s">
        <v>27</v>
      </c>
      <c r="F79" s="147" t="str">
        <f>E15</f>
        <v xml:space="preserve"> </v>
      </c>
      <c r="I79" s="61" t="s">
        <v>33</v>
      </c>
      <c r="J79" s="147" t="str">
        <f>E21</f>
        <v xml:space="preserve"> </v>
      </c>
      <c r="L79" s="39"/>
    </row>
    <row r="80" spans="2:12" s="1" customFormat="1" ht="14.4" customHeight="1">
      <c r="B80" s="39"/>
      <c r="C80" s="61" t="s">
        <v>31</v>
      </c>
      <c r="F80" s="147" t="str">
        <f>IF(E18="","",E18)</f>
        <v xml:space="preserve"> </v>
      </c>
      <c r="L80" s="39"/>
    </row>
    <row r="81" spans="2:65" s="1" customFormat="1" ht="10.35" customHeight="1">
      <c r="B81" s="39"/>
      <c r="L81" s="39"/>
    </row>
    <row r="82" spans="2:65" s="9" customFormat="1" ht="29.25" customHeight="1">
      <c r="B82" s="149"/>
      <c r="C82" s="150" t="s">
        <v>118</v>
      </c>
      <c r="D82" s="151" t="s">
        <v>56</v>
      </c>
      <c r="E82" s="151" t="s">
        <v>52</v>
      </c>
      <c r="F82" s="151" t="s">
        <v>119</v>
      </c>
      <c r="G82" s="151" t="s">
        <v>120</v>
      </c>
      <c r="H82" s="151" t="s">
        <v>121</v>
      </c>
      <c r="I82" s="151" t="s">
        <v>122</v>
      </c>
      <c r="J82" s="151" t="s">
        <v>107</v>
      </c>
      <c r="K82" s="153" t="s">
        <v>123</v>
      </c>
      <c r="L82" s="149"/>
      <c r="M82" s="71" t="s">
        <v>124</v>
      </c>
      <c r="N82" s="72" t="s">
        <v>41</v>
      </c>
      <c r="O82" s="72" t="s">
        <v>125</v>
      </c>
      <c r="P82" s="72" t="s">
        <v>126</v>
      </c>
      <c r="Q82" s="72" t="s">
        <v>127</v>
      </c>
      <c r="R82" s="72" t="s">
        <v>128</v>
      </c>
      <c r="S82" s="72" t="s">
        <v>129</v>
      </c>
      <c r="T82" s="73" t="s">
        <v>130</v>
      </c>
    </row>
    <row r="83" spans="2:65" s="1" customFormat="1" ht="29.25" customHeight="1">
      <c r="B83" s="39"/>
      <c r="C83" s="75" t="s">
        <v>108</v>
      </c>
      <c r="J83" s="154">
        <f>BK83</f>
        <v>0</v>
      </c>
      <c r="L83" s="39"/>
      <c r="M83" s="74"/>
      <c r="N83" s="66"/>
      <c r="O83" s="66"/>
      <c r="P83" s="155">
        <f>P84</f>
        <v>0</v>
      </c>
      <c r="Q83" s="66"/>
      <c r="R83" s="155">
        <f>R84</f>
        <v>0</v>
      </c>
      <c r="S83" s="66"/>
      <c r="T83" s="156">
        <f>T84</f>
        <v>0</v>
      </c>
      <c r="AT83" s="22" t="s">
        <v>70</v>
      </c>
      <c r="AU83" s="22" t="s">
        <v>109</v>
      </c>
      <c r="BK83" s="157">
        <f>BK84</f>
        <v>0</v>
      </c>
    </row>
    <row r="84" spans="2:65" s="10" customFormat="1" ht="37.35" customHeight="1">
      <c r="B84" s="158"/>
      <c r="D84" s="159" t="s">
        <v>70</v>
      </c>
      <c r="E84" s="160" t="s">
        <v>131</v>
      </c>
      <c r="F84" s="160" t="s">
        <v>132</v>
      </c>
      <c r="J84" s="162">
        <f>BK84</f>
        <v>0</v>
      </c>
      <c r="L84" s="158"/>
      <c r="M84" s="163"/>
      <c r="N84" s="378"/>
      <c r="O84" s="378"/>
      <c r="P84" s="379">
        <f>P85+P92+P95+P99+P101+P103</f>
        <v>0</v>
      </c>
      <c r="Q84" s="378"/>
      <c r="R84" s="379">
        <f>R85+R92+R95+R99+R101+R103</f>
        <v>0</v>
      </c>
      <c r="S84" s="378"/>
      <c r="T84" s="166">
        <f>T85+T92+T95+T99+T101+T103</f>
        <v>0</v>
      </c>
      <c r="AR84" s="159" t="s">
        <v>133</v>
      </c>
      <c r="AT84" s="167" t="s">
        <v>70</v>
      </c>
      <c r="AU84" s="167" t="s">
        <v>71</v>
      </c>
      <c r="AY84" s="159" t="s">
        <v>134</v>
      </c>
      <c r="BK84" s="168">
        <f>BK85+BK92+BK95+BK99+BK101+BK103</f>
        <v>0</v>
      </c>
    </row>
    <row r="85" spans="2:65" s="10" customFormat="1" ht="19.95" customHeight="1">
      <c r="B85" s="158"/>
      <c r="D85" s="159" t="s">
        <v>70</v>
      </c>
      <c r="E85" s="169" t="s">
        <v>135</v>
      </c>
      <c r="F85" s="169" t="s">
        <v>136</v>
      </c>
      <c r="J85" s="170">
        <f>BK85</f>
        <v>0</v>
      </c>
      <c r="L85" s="158"/>
      <c r="M85" s="163"/>
      <c r="N85" s="378"/>
      <c r="O85" s="378"/>
      <c r="P85" s="379">
        <f>SUM(P86:P91)</f>
        <v>0</v>
      </c>
      <c r="Q85" s="378"/>
      <c r="R85" s="379">
        <f>SUM(R86:R91)</f>
        <v>0</v>
      </c>
      <c r="S85" s="378"/>
      <c r="T85" s="166">
        <f>SUM(T86:T91)</f>
        <v>0</v>
      </c>
      <c r="AR85" s="159" t="s">
        <v>133</v>
      </c>
      <c r="AT85" s="167" t="s">
        <v>70</v>
      </c>
      <c r="AU85" s="167" t="s">
        <v>79</v>
      </c>
      <c r="AY85" s="159" t="s">
        <v>134</v>
      </c>
      <c r="BK85" s="168">
        <f>SUM(BK86:BK91)</f>
        <v>0</v>
      </c>
    </row>
    <row r="86" spans="2:65" s="1" customFormat="1" ht="16.5" customHeight="1">
      <c r="B86" s="171"/>
      <c r="C86" s="172" t="s">
        <v>79</v>
      </c>
      <c r="D86" s="172" t="s">
        <v>137</v>
      </c>
      <c r="E86" s="173" t="s">
        <v>138</v>
      </c>
      <c r="F86" s="174" t="s">
        <v>139</v>
      </c>
      <c r="G86" s="175" t="s">
        <v>140</v>
      </c>
      <c r="H86" s="176">
        <v>1</v>
      </c>
      <c r="I86" s="177"/>
      <c r="J86" s="178">
        <f t="shared" ref="J86:J91" si="0">ROUND(I86*H86,2)</f>
        <v>0</v>
      </c>
      <c r="K86" s="174" t="s">
        <v>5</v>
      </c>
      <c r="L86" s="39"/>
      <c r="M86" s="380" t="s">
        <v>5</v>
      </c>
      <c r="N86" s="381" t="s">
        <v>42</v>
      </c>
      <c r="O86" s="382">
        <v>0</v>
      </c>
      <c r="P86" s="382">
        <f t="shared" ref="P86:P91" si="1">O86*H86</f>
        <v>0</v>
      </c>
      <c r="Q86" s="382">
        <v>0</v>
      </c>
      <c r="R86" s="382">
        <f t="shared" ref="R86:R91" si="2">Q86*H86</f>
        <v>0</v>
      </c>
      <c r="S86" s="382">
        <v>0</v>
      </c>
      <c r="T86" s="182">
        <f t="shared" ref="T86:T91" si="3">S86*H86</f>
        <v>0</v>
      </c>
      <c r="AR86" s="22" t="s">
        <v>141</v>
      </c>
      <c r="AT86" s="22" t="s">
        <v>137</v>
      </c>
      <c r="AU86" s="22" t="s">
        <v>81</v>
      </c>
      <c r="AY86" s="22" t="s">
        <v>134</v>
      </c>
      <c r="BE86" s="183">
        <f t="shared" ref="BE86:BE91" si="4">IF(N86="základní",J86,0)</f>
        <v>0</v>
      </c>
      <c r="BF86" s="183">
        <f t="shared" ref="BF86:BF91" si="5">IF(N86="snížená",J86,0)</f>
        <v>0</v>
      </c>
      <c r="BG86" s="183">
        <f t="shared" ref="BG86:BG91" si="6">IF(N86="zákl. přenesená",J86,0)</f>
        <v>0</v>
      </c>
      <c r="BH86" s="183">
        <f t="shared" ref="BH86:BH91" si="7">IF(N86="sníž. přenesená",J86,0)</f>
        <v>0</v>
      </c>
      <c r="BI86" s="183">
        <f t="shared" ref="BI86:BI91" si="8">IF(N86="nulová",J86,0)</f>
        <v>0</v>
      </c>
      <c r="BJ86" s="22" t="s">
        <v>79</v>
      </c>
      <c r="BK86" s="183">
        <f t="shared" ref="BK86:BK91" si="9">ROUND(I86*H86,2)</f>
        <v>0</v>
      </c>
      <c r="BL86" s="22" t="s">
        <v>141</v>
      </c>
      <c r="BM86" s="22" t="s">
        <v>142</v>
      </c>
    </row>
    <row r="87" spans="2:65" s="1" customFormat="1" ht="25.5" customHeight="1">
      <c r="B87" s="171"/>
      <c r="C87" s="172" t="s">
        <v>81</v>
      </c>
      <c r="D87" s="172" t="s">
        <v>137</v>
      </c>
      <c r="E87" s="173" t="s">
        <v>143</v>
      </c>
      <c r="F87" s="174" t="s">
        <v>144</v>
      </c>
      <c r="G87" s="175" t="s">
        <v>140</v>
      </c>
      <c r="H87" s="176">
        <v>1</v>
      </c>
      <c r="I87" s="177"/>
      <c r="J87" s="178">
        <f t="shared" si="0"/>
        <v>0</v>
      </c>
      <c r="K87" s="174" t="s">
        <v>145</v>
      </c>
      <c r="L87" s="39"/>
      <c r="M87" s="380" t="s">
        <v>5</v>
      </c>
      <c r="N87" s="381" t="s">
        <v>42</v>
      </c>
      <c r="O87" s="382">
        <v>0</v>
      </c>
      <c r="P87" s="382">
        <f t="shared" si="1"/>
        <v>0</v>
      </c>
      <c r="Q87" s="382">
        <v>0</v>
      </c>
      <c r="R87" s="382">
        <f t="shared" si="2"/>
        <v>0</v>
      </c>
      <c r="S87" s="382">
        <v>0</v>
      </c>
      <c r="T87" s="182">
        <f t="shared" si="3"/>
        <v>0</v>
      </c>
      <c r="AR87" s="22" t="s">
        <v>141</v>
      </c>
      <c r="AT87" s="22" t="s">
        <v>137</v>
      </c>
      <c r="AU87" s="22" t="s">
        <v>81</v>
      </c>
      <c r="AY87" s="22" t="s">
        <v>134</v>
      </c>
      <c r="BE87" s="183">
        <f t="shared" si="4"/>
        <v>0</v>
      </c>
      <c r="BF87" s="183">
        <f t="shared" si="5"/>
        <v>0</v>
      </c>
      <c r="BG87" s="183">
        <f t="shared" si="6"/>
        <v>0</v>
      </c>
      <c r="BH87" s="183">
        <f t="shared" si="7"/>
        <v>0</v>
      </c>
      <c r="BI87" s="183">
        <f t="shared" si="8"/>
        <v>0</v>
      </c>
      <c r="BJ87" s="22" t="s">
        <v>79</v>
      </c>
      <c r="BK87" s="183">
        <f t="shared" si="9"/>
        <v>0</v>
      </c>
      <c r="BL87" s="22" t="s">
        <v>141</v>
      </c>
      <c r="BM87" s="22" t="s">
        <v>146</v>
      </c>
    </row>
    <row r="88" spans="2:65" s="1" customFormat="1" ht="16.5" customHeight="1">
      <c r="B88" s="171"/>
      <c r="C88" s="172" t="s">
        <v>147</v>
      </c>
      <c r="D88" s="172" t="s">
        <v>137</v>
      </c>
      <c r="E88" s="173" t="s">
        <v>148</v>
      </c>
      <c r="F88" s="174" t="s">
        <v>149</v>
      </c>
      <c r="G88" s="175" t="s">
        <v>150</v>
      </c>
      <c r="H88" s="176">
        <v>1</v>
      </c>
      <c r="I88" s="177"/>
      <c r="J88" s="178">
        <f t="shared" si="0"/>
        <v>0</v>
      </c>
      <c r="K88" s="174" t="s">
        <v>145</v>
      </c>
      <c r="L88" s="39"/>
      <c r="M88" s="380" t="s">
        <v>5</v>
      </c>
      <c r="N88" s="381" t="s">
        <v>42</v>
      </c>
      <c r="O88" s="382">
        <v>0</v>
      </c>
      <c r="P88" s="382">
        <f t="shared" si="1"/>
        <v>0</v>
      </c>
      <c r="Q88" s="382">
        <v>0</v>
      </c>
      <c r="R88" s="382">
        <f t="shared" si="2"/>
        <v>0</v>
      </c>
      <c r="S88" s="382">
        <v>0</v>
      </c>
      <c r="T88" s="182">
        <f t="shared" si="3"/>
        <v>0</v>
      </c>
      <c r="AR88" s="22" t="s">
        <v>141</v>
      </c>
      <c r="AT88" s="22" t="s">
        <v>137</v>
      </c>
      <c r="AU88" s="22" t="s">
        <v>81</v>
      </c>
      <c r="AY88" s="22" t="s">
        <v>134</v>
      </c>
      <c r="BE88" s="183">
        <f t="shared" si="4"/>
        <v>0</v>
      </c>
      <c r="BF88" s="183">
        <f t="shared" si="5"/>
        <v>0</v>
      </c>
      <c r="BG88" s="183">
        <f t="shared" si="6"/>
        <v>0</v>
      </c>
      <c r="BH88" s="183">
        <f t="shared" si="7"/>
        <v>0</v>
      </c>
      <c r="BI88" s="183">
        <f t="shared" si="8"/>
        <v>0</v>
      </c>
      <c r="BJ88" s="22" t="s">
        <v>79</v>
      </c>
      <c r="BK88" s="183">
        <f t="shared" si="9"/>
        <v>0</v>
      </c>
      <c r="BL88" s="22" t="s">
        <v>141</v>
      </c>
      <c r="BM88" s="22" t="s">
        <v>151</v>
      </c>
    </row>
    <row r="89" spans="2:65" s="1" customFormat="1" ht="25.5" customHeight="1">
      <c r="B89" s="171"/>
      <c r="C89" s="172" t="s">
        <v>152</v>
      </c>
      <c r="D89" s="172" t="s">
        <v>137</v>
      </c>
      <c r="E89" s="173" t="s">
        <v>153</v>
      </c>
      <c r="F89" s="174" t="s">
        <v>154</v>
      </c>
      <c r="G89" s="175" t="s">
        <v>140</v>
      </c>
      <c r="H89" s="176">
        <v>1</v>
      </c>
      <c r="I89" s="177"/>
      <c r="J89" s="178">
        <f t="shared" si="0"/>
        <v>0</v>
      </c>
      <c r="K89" s="174" t="s">
        <v>145</v>
      </c>
      <c r="L89" s="39"/>
      <c r="M89" s="380" t="s">
        <v>5</v>
      </c>
      <c r="N89" s="381" t="s">
        <v>42</v>
      </c>
      <c r="O89" s="382">
        <v>0</v>
      </c>
      <c r="P89" s="382">
        <f t="shared" si="1"/>
        <v>0</v>
      </c>
      <c r="Q89" s="382">
        <v>0</v>
      </c>
      <c r="R89" s="382">
        <f t="shared" si="2"/>
        <v>0</v>
      </c>
      <c r="S89" s="382">
        <v>0</v>
      </c>
      <c r="T89" s="182">
        <f t="shared" si="3"/>
        <v>0</v>
      </c>
      <c r="AR89" s="22" t="s">
        <v>141</v>
      </c>
      <c r="AT89" s="22" t="s">
        <v>137</v>
      </c>
      <c r="AU89" s="22" t="s">
        <v>81</v>
      </c>
      <c r="AY89" s="22" t="s">
        <v>134</v>
      </c>
      <c r="BE89" s="183">
        <f t="shared" si="4"/>
        <v>0</v>
      </c>
      <c r="BF89" s="183">
        <f t="shared" si="5"/>
        <v>0</v>
      </c>
      <c r="BG89" s="183">
        <f t="shared" si="6"/>
        <v>0</v>
      </c>
      <c r="BH89" s="183">
        <f t="shared" si="7"/>
        <v>0</v>
      </c>
      <c r="BI89" s="183">
        <f t="shared" si="8"/>
        <v>0</v>
      </c>
      <c r="BJ89" s="22" t="s">
        <v>79</v>
      </c>
      <c r="BK89" s="183">
        <f t="shared" si="9"/>
        <v>0</v>
      </c>
      <c r="BL89" s="22" t="s">
        <v>141</v>
      </c>
      <c r="BM89" s="22" t="s">
        <v>155</v>
      </c>
    </row>
    <row r="90" spans="2:65" s="1" customFormat="1" ht="25.5" customHeight="1">
      <c r="B90" s="171"/>
      <c r="C90" s="172" t="s">
        <v>133</v>
      </c>
      <c r="D90" s="172" t="s">
        <v>137</v>
      </c>
      <c r="E90" s="173" t="s">
        <v>156</v>
      </c>
      <c r="F90" s="174" t="s">
        <v>157</v>
      </c>
      <c r="G90" s="175" t="s">
        <v>140</v>
      </c>
      <c r="H90" s="176">
        <v>1</v>
      </c>
      <c r="I90" s="177"/>
      <c r="J90" s="178">
        <f t="shared" si="0"/>
        <v>0</v>
      </c>
      <c r="K90" s="174" t="s">
        <v>145</v>
      </c>
      <c r="L90" s="39"/>
      <c r="M90" s="380" t="s">
        <v>5</v>
      </c>
      <c r="N90" s="381" t="s">
        <v>42</v>
      </c>
      <c r="O90" s="382">
        <v>0</v>
      </c>
      <c r="P90" s="382">
        <f t="shared" si="1"/>
        <v>0</v>
      </c>
      <c r="Q90" s="382">
        <v>0</v>
      </c>
      <c r="R90" s="382">
        <f t="shared" si="2"/>
        <v>0</v>
      </c>
      <c r="S90" s="382">
        <v>0</v>
      </c>
      <c r="T90" s="182">
        <f t="shared" si="3"/>
        <v>0</v>
      </c>
      <c r="AR90" s="22" t="s">
        <v>141</v>
      </c>
      <c r="AT90" s="22" t="s">
        <v>137</v>
      </c>
      <c r="AU90" s="22" t="s">
        <v>81</v>
      </c>
      <c r="AY90" s="22" t="s">
        <v>134</v>
      </c>
      <c r="BE90" s="183">
        <f t="shared" si="4"/>
        <v>0</v>
      </c>
      <c r="BF90" s="183">
        <f t="shared" si="5"/>
        <v>0</v>
      </c>
      <c r="BG90" s="183">
        <f t="shared" si="6"/>
        <v>0</v>
      </c>
      <c r="BH90" s="183">
        <f t="shared" si="7"/>
        <v>0</v>
      </c>
      <c r="BI90" s="183">
        <f t="shared" si="8"/>
        <v>0</v>
      </c>
      <c r="BJ90" s="22" t="s">
        <v>79</v>
      </c>
      <c r="BK90" s="183">
        <f t="shared" si="9"/>
        <v>0</v>
      </c>
      <c r="BL90" s="22" t="s">
        <v>141</v>
      </c>
      <c r="BM90" s="22" t="s">
        <v>158</v>
      </c>
    </row>
    <row r="91" spans="2:65" s="1" customFormat="1" ht="25.5" customHeight="1">
      <c r="B91" s="171"/>
      <c r="C91" s="172" t="s">
        <v>159</v>
      </c>
      <c r="D91" s="172" t="s">
        <v>137</v>
      </c>
      <c r="E91" s="173" t="s">
        <v>160</v>
      </c>
      <c r="F91" s="174" t="s">
        <v>161</v>
      </c>
      <c r="G91" s="175" t="s">
        <v>140</v>
      </c>
      <c r="H91" s="176">
        <v>1</v>
      </c>
      <c r="I91" s="177"/>
      <c r="J91" s="178">
        <f t="shared" si="0"/>
        <v>0</v>
      </c>
      <c r="K91" s="174" t="s">
        <v>145</v>
      </c>
      <c r="L91" s="39"/>
      <c r="M91" s="380" t="s">
        <v>5</v>
      </c>
      <c r="N91" s="381" t="s">
        <v>42</v>
      </c>
      <c r="O91" s="382">
        <v>0</v>
      </c>
      <c r="P91" s="382">
        <f t="shared" si="1"/>
        <v>0</v>
      </c>
      <c r="Q91" s="382">
        <v>0</v>
      </c>
      <c r="R91" s="382">
        <f t="shared" si="2"/>
        <v>0</v>
      </c>
      <c r="S91" s="382">
        <v>0</v>
      </c>
      <c r="T91" s="182">
        <f t="shared" si="3"/>
        <v>0</v>
      </c>
      <c r="AR91" s="22" t="s">
        <v>141</v>
      </c>
      <c r="AT91" s="22" t="s">
        <v>137</v>
      </c>
      <c r="AU91" s="22" t="s">
        <v>81</v>
      </c>
      <c r="AY91" s="22" t="s">
        <v>134</v>
      </c>
      <c r="BE91" s="183">
        <f t="shared" si="4"/>
        <v>0</v>
      </c>
      <c r="BF91" s="183">
        <f t="shared" si="5"/>
        <v>0</v>
      </c>
      <c r="BG91" s="183">
        <f t="shared" si="6"/>
        <v>0</v>
      </c>
      <c r="BH91" s="183">
        <f t="shared" si="7"/>
        <v>0</v>
      </c>
      <c r="BI91" s="183">
        <f t="shared" si="8"/>
        <v>0</v>
      </c>
      <c r="BJ91" s="22" t="s">
        <v>79</v>
      </c>
      <c r="BK91" s="183">
        <f t="shared" si="9"/>
        <v>0</v>
      </c>
      <c r="BL91" s="22" t="s">
        <v>141</v>
      </c>
      <c r="BM91" s="22" t="s">
        <v>162</v>
      </c>
    </row>
    <row r="92" spans="2:65" s="10" customFormat="1" ht="29.85" customHeight="1">
      <c r="B92" s="158"/>
      <c r="D92" s="159" t="s">
        <v>70</v>
      </c>
      <c r="E92" s="169" t="s">
        <v>163</v>
      </c>
      <c r="F92" s="169" t="s">
        <v>164</v>
      </c>
      <c r="J92" s="170">
        <f>BK92</f>
        <v>0</v>
      </c>
      <c r="L92" s="158"/>
      <c r="M92" s="163"/>
      <c r="N92" s="378"/>
      <c r="O92" s="378"/>
      <c r="P92" s="379">
        <f>SUM(P93:P94)</f>
        <v>0</v>
      </c>
      <c r="Q92" s="378"/>
      <c r="R92" s="379">
        <f>SUM(R93:R94)</f>
        <v>0</v>
      </c>
      <c r="S92" s="378"/>
      <c r="T92" s="166">
        <f>SUM(T93:T94)</f>
        <v>0</v>
      </c>
      <c r="AR92" s="159" t="s">
        <v>133</v>
      </c>
      <c r="AT92" s="167" t="s">
        <v>70</v>
      </c>
      <c r="AU92" s="167" t="s">
        <v>79</v>
      </c>
      <c r="AY92" s="159" t="s">
        <v>134</v>
      </c>
      <c r="BK92" s="168">
        <f>SUM(BK93:BK94)</f>
        <v>0</v>
      </c>
    </row>
    <row r="93" spans="2:65" s="1" customFormat="1" ht="16.5" customHeight="1">
      <c r="B93" s="171"/>
      <c r="C93" s="172" t="s">
        <v>165</v>
      </c>
      <c r="D93" s="172" t="s">
        <v>137</v>
      </c>
      <c r="E93" s="173" t="s">
        <v>166</v>
      </c>
      <c r="F93" s="174" t="s">
        <v>164</v>
      </c>
      <c r="G93" s="175" t="s">
        <v>140</v>
      </c>
      <c r="H93" s="176">
        <v>1</v>
      </c>
      <c r="I93" s="177"/>
      <c r="J93" s="178">
        <f>ROUND(I93*H93,2)</f>
        <v>0</v>
      </c>
      <c r="K93" s="174" t="s">
        <v>145</v>
      </c>
      <c r="L93" s="39"/>
      <c r="M93" s="380" t="s">
        <v>5</v>
      </c>
      <c r="N93" s="381" t="s">
        <v>42</v>
      </c>
      <c r="O93" s="382">
        <v>0</v>
      </c>
      <c r="P93" s="382">
        <f>O93*H93</f>
        <v>0</v>
      </c>
      <c r="Q93" s="382">
        <v>0</v>
      </c>
      <c r="R93" s="382">
        <f>Q93*H93</f>
        <v>0</v>
      </c>
      <c r="S93" s="382">
        <v>0</v>
      </c>
      <c r="T93" s="182">
        <f>S93*H93</f>
        <v>0</v>
      </c>
      <c r="AR93" s="22" t="s">
        <v>141</v>
      </c>
      <c r="AT93" s="22" t="s">
        <v>137</v>
      </c>
      <c r="AU93" s="22" t="s">
        <v>81</v>
      </c>
      <c r="AY93" s="22" t="s">
        <v>134</v>
      </c>
      <c r="BE93" s="183">
        <f>IF(N93="základní",J93,0)</f>
        <v>0</v>
      </c>
      <c r="BF93" s="183">
        <f>IF(N93="snížená",J93,0)</f>
        <v>0</v>
      </c>
      <c r="BG93" s="183">
        <f>IF(N93="zákl. přenesená",J93,0)</f>
        <v>0</v>
      </c>
      <c r="BH93" s="183">
        <f>IF(N93="sníž. přenesená",J93,0)</f>
        <v>0</v>
      </c>
      <c r="BI93" s="183">
        <f>IF(N93="nulová",J93,0)</f>
        <v>0</v>
      </c>
      <c r="BJ93" s="22" t="s">
        <v>79</v>
      </c>
      <c r="BK93" s="183">
        <f>ROUND(I93*H93,2)</f>
        <v>0</v>
      </c>
      <c r="BL93" s="22" t="s">
        <v>141</v>
      </c>
      <c r="BM93" s="22" t="s">
        <v>167</v>
      </c>
    </row>
    <row r="94" spans="2:65" s="1" customFormat="1" ht="25.5" customHeight="1">
      <c r="B94" s="171"/>
      <c r="C94" s="172" t="s">
        <v>168</v>
      </c>
      <c r="D94" s="172" t="s">
        <v>137</v>
      </c>
      <c r="E94" s="173" t="s">
        <v>169</v>
      </c>
      <c r="F94" s="174" t="s">
        <v>170</v>
      </c>
      <c r="G94" s="175" t="s">
        <v>171</v>
      </c>
      <c r="H94" s="176">
        <v>1</v>
      </c>
      <c r="I94" s="177"/>
      <c r="J94" s="178">
        <f>ROUND(I94*H94,2)</f>
        <v>0</v>
      </c>
      <c r="K94" s="174" t="s">
        <v>5</v>
      </c>
      <c r="L94" s="39"/>
      <c r="M94" s="380" t="s">
        <v>5</v>
      </c>
      <c r="N94" s="381" t="s">
        <v>42</v>
      </c>
      <c r="O94" s="382">
        <v>0</v>
      </c>
      <c r="P94" s="382">
        <f>O94*H94</f>
        <v>0</v>
      </c>
      <c r="Q94" s="382">
        <v>0</v>
      </c>
      <c r="R94" s="382">
        <f>Q94*H94</f>
        <v>0</v>
      </c>
      <c r="S94" s="382">
        <v>0</v>
      </c>
      <c r="T94" s="182">
        <f>S94*H94</f>
        <v>0</v>
      </c>
      <c r="AR94" s="22" t="s">
        <v>141</v>
      </c>
      <c r="AT94" s="22" t="s">
        <v>137</v>
      </c>
      <c r="AU94" s="22" t="s">
        <v>81</v>
      </c>
      <c r="AY94" s="22" t="s">
        <v>134</v>
      </c>
      <c r="BE94" s="183">
        <f>IF(N94="základní",J94,0)</f>
        <v>0</v>
      </c>
      <c r="BF94" s="183">
        <f>IF(N94="snížená",J94,0)</f>
        <v>0</v>
      </c>
      <c r="BG94" s="183">
        <f>IF(N94="zákl. přenesená",J94,0)</f>
        <v>0</v>
      </c>
      <c r="BH94" s="183">
        <f>IF(N94="sníž. přenesená",J94,0)</f>
        <v>0</v>
      </c>
      <c r="BI94" s="183">
        <f>IF(N94="nulová",J94,0)</f>
        <v>0</v>
      </c>
      <c r="BJ94" s="22" t="s">
        <v>79</v>
      </c>
      <c r="BK94" s="183">
        <f>ROUND(I94*H94,2)</f>
        <v>0</v>
      </c>
      <c r="BL94" s="22" t="s">
        <v>141</v>
      </c>
      <c r="BM94" s="22" t="s">
        <v>172</v>
      </c>
    </row>
    <row r="95" spans="2:65" s="10" customFormat="1" ht="29.85" customHeight="1">
      <c r="B95" s="158"/>
      <c r="D95" s="159" t="s">
        <v>70</v>
      </c>
      <c r="E95" s="169" t="s">
        <v>173</v>
      </c>
      <c r="F95" s="169" t="s">
        <v>174</v>
      </c>
      <c r="J95" s="170">
        <f>BK95</f>
        <v>0</v>
      </c>
      <c r="L95" s="158"/>
      <c r="M95" s="163"/>
      <c r="N95" s="378"/>
      <c r="O95" s="378"/>
      <c r="P95" s="379">
        <f>P98</f>
        <v>0</v>
      </c>
      <c r="Q95" s="378"/>
      <c r="R95" s="379">
        <f>R98</f>
        <v>0</v>
      </c>
      <c r="S95" s="378"/>
      <c r="T95" s="166">
        <f>T98</f>
        <v>0</v>
      </c>
      <c r="AR95" s="159" t="s">
        <v>133</v>
      </c>
      <c r="AT95" s="167" t="s">
        <v>70</v>
      </c>
      <c r="AU95" s="167" t="s">
        <v>79</v>
      </c>
      <c r="AY95" s="159" t="s">
        <v>134</v>
      </c>
      <c r="BK95" s="168">
        <f>SUM(BK96:BK98)</f>
        <v>0</v>
      </c>
    </row>
    <row r="96" spans="2:65" s="1" customFormat="1" ht="16.5" customHeight="1">
      <c r="B96" s="171"/>
      <c r="C96" s="172" t="s">
        <v>175</v>
      </c>
      <c r="D96" s="172" t="s">
        <v>137</v>
      </c>
      <c r="E96" s="173" t="s">
        <v>1406</v>
      </c>
      <c r="F96" s="174" t="s">
        <v>1407</v>
      </c>
      <c r="G96" s="175" t="s">
        <v>140</v>
      </c>
      <c r="H96" s="176">
        <v>1</v>
      </c>
      <c r="I96" s="177"/>
      <c r="J96" s="178">
        <f>ROUND(I96*H96,2)</f>
        <v>0</v>
      </c>
      <c r="K96" s="174" t="s">
        <v>145</v>
      </c>
      <c r="L96" s="39"/>
      <c r="M96" s="380" t="s">
        <v>5</v>
      </c>
      <c r="N96" s="381" t="s">
        <v>42</v>
      </c>
      <c r="O96" s="382">
        <v>0</v>
      </c>
      <c r="P96" s="382">
        <f>O96*H96</f>
        <v>0</v>
      </c>
      <c r="Q96" s="382">
        <v>0</v>
      </c>
      <c r="R96" s="382">
        <f>Q96*H96</f>
        <v>0</v>
      </c>
      <c r="S96" s="382">
        <v>0</v>
      </c>
      <c r="T96" s="182">
        <f>S96*H96</f>
        <v>0</v>
      </c>
      <c r="AR96" s="22" t="s">
        <v>141</v>
      </c>
      <c r="AT96" s="22" t="s">
        <v>137</v>
      </c>
      <c r="AU96" s="22" t="s">
        <v>81</v>
      </c>
      <c r="AY96" s="22" t="s">
        <v>134</v>
      </c>
      <c r="BE96" s="183">
        <f>IF(N96="základní",J96,0)</f>
        <v>0</v>
      </c>
      <c r="BF96" s="183">
        <f>IF(N96="snížená",J96,0)</f>
        <v>0</v>
      </c>
      <c r="BG96" s="183">
        <f>IF(N96="zákl. přenesená",J96,0)</f>
        <v>0</v>
      </c>
      <c r="BH96" s="183">
        <f>IF(N96="sníž. přenesená",J96,0)</f>
        <v>0</v>
      </c>
      <c r="BI96" s="183">
        <f>IF(N96="nulová",J96,0)</f>
        <v>0</v>
      </c>
      <c r="BJ96" s="22" t="s">
        <v>79</v>
      </c>
      <c r="BK96" s="183">
        <f>ROUND(I96*H96,2)</f>
        <v>0</v>
      </c>
      <c r="BL96" s="22" t="s">
        <v>141</v>
      </c>
      <c r="BM96" s="22">
        <v>1239363717</v>
      </c>
    </row>
    <row r="97" spans="2:65" s="1" customFormat="1" ht="16.5" customHeight="1">
      <c r="B97" s="171"/>
      <c r="C97" s="172">
        <v>10</v>
      </c>
      <c r="D97" s="172" t="s">
        <v>137</v>
      </c>
      <c r="E97" s="173" t="s">
        <v>1408</v>
      </c>
      <c r="F97" s="174" t="s">
        <v>1409</v>
      </c>
      <c r="G97" s="175" t="s">
        <v>140</v>
      </c>
      <c r="H97" s="176">
        <v>1</v>
      </c>
      <c r="I97" s="177"/>
      <c r="J97" s="178">
        <f>ROUND(I97*H97,2)</f>
        <v>0</v>
      </c>
      <c r="K97" s="174" t="s">
        <v>145</v>
      </c>
      <c r="L97" s="39"/>
      <c r="M97" s="380" t="s">
        <v>5</v>
      </c>
      <c r="N97" s="381" t="s">
        <v>42</v>
      </c>
      <c r="O97" s="382">
        <v>0</v>
      </c>
      <c r="P97" s="382">
        <f>O97*H97</f>
        <v>0</v>
      </c>
      <c r="Q97" s="382">
        <v>0</v>
      </c>
      <c r="R97" s="382">
        <f>Q97*H97</f>
        <v>0</v>
      </c>
      <c r="S97" s="382">
        <v>0</v>
      </c>
      <c r="T97" s="182">
        <f>S97*H97</f>
        <v>0</v>
      </c>
      <c r="AR97" s="22" t="s">
        <v>141</v>
      </c>
      <c r="AT97" s="22" t="s">
        <v>137</v>
      </c>
      <c r="AU97" s="22" t="s">
        <v>81</v>
      </c>
      <c r="AY97" s="22" t="s">
        <v>134</v>
      </c>
      <c r="BE97" s="183">
        <f>IF(N97="základní",J97,0)</f>
        <v>0</v>
      </c>
      <c r="BF97" s="183">
        <f>IF(N97="snížená",J97,0)</f>
        <v>0</v>
      </c>
      <c r="BG97" s="183">
        <f>IF(N97="zákl. přenesená",J97,0)</f>
        <v>0</v>
      </c>
      <c r="BH97" s="183">
        <f>IF(N97="sníž. přenesená",J97,0)</f>
        <v>0</v>
      </c>
      <c r="BI97" s="183">
        <f>IF(N97="nulová",J97,0)</f>
        <v>0</v>
      </c>
      <c r="BJ97" s="22" t="s">
        <v>79</v>
      </c>
      <c r="BK97" s="183">
        <f>ROUND(I97*H97,2)</f>
        <v>0</v>
      </c>
      <c r="BL97" s="22" t="s">
        <v>141</v>
      </c>
      <c r="BM97" s="22" t="s">
        <v>178</v>
      </c>
    </row>
    <row r="98" spans="2:65" s="1" customFormat="1" ht="16.5" customHeight="1">
      <c r="B98" s="171"/>
      <c r="C98" s="172">
        <v>11</v>
      </c>
      <c r="D98" s="172" t="s">
        <v>137</v>
      </c>
      <c r="E98" s="173" t="s">
        <v>176</v>
      </c>
      <c r="F98" s="174" t="s">
        <v>177</v>
      </c>
      <c r="G98" s="175" t="s">
        <v>140</v>
      </c>
      <c r="H98" s="176">
        <v>1</v>
      </c>
      <c r="I98" s="177"/>
      <c r="J98" s="178">
        <f>ROUND(I98*H98,2)</f>
        <v>0</v>
      </c>
      <c r="K98" s="174" t="s">
        <v>145</v>
      </c>
      <c r="L98" s="39"/>
      <c r="M98" s="380" t="s">
        <v>5</v>
      </c>
      <c r="N98" s="381" t="s">
        <v>42</v>
      </c>
      <c r="O98" s="382">
        <v>0</v>
      </c>
      <c r="P98" s="382">
        <f>O98*H98</f>
        <v>0</v>
      </c>
      <c r="Q98" s="382">
        <v>0</v>
      </c>
      <c r="R98" s="382">
        <f>Q98*H98</f>
        <v>0</v>
      </c>
      <c r="S98" s="382">
        <v>0</v>
      </c>
      <c r="T98" s="182">
        <f>S98*H98</f>
        <v>0</v>
      </c>
      <c r="AR98" s="22" t="s">
        <v>141</v>
      </c>
      <c r="AT98" s="22" t="s">
        <v>137</v>
      </c>
      <c r="AU98" s="22" t="s">
        <v>81</v>
      </c>
      <c r="AY98" s="22" t="s">
        <v>134</v>
      </c>
      <c r="BE98" s="183">
        <f>IF(N98="základní",J98,0)</f>
        <v>0</v>
      </c>
      <c r="BF98" s="183">
        <f>IF(N98="snížená",J98,0)</f>
        <v>0</v>
      </c>
      <c r="BG98" s="183">
        <f>IF(N98="zákl. přenesená",J98,0)</f>
        <v>0</v>
      </c>
      <c r="BH98" s="183">
        <f>IF(N98="sníž. přenesená",J98,0)</f>
        <v>0</v>
      </c>
      <c r="BI98" s="183">
        <f>IF(N98="nulová",J98,0)</f>
        <v>0</v>
      </c>
      <c r="BJ98" s="22" t="s">
        <v>79</v>
      </c>
      <c r="BK98" s="183">
        <f>ROUND(I98*H98,2)</f>
        <v>0</v>
      </c>
      <c r="BL98" s="22" t="s">
        <v>141</v>
      </c>
      <c r="BM98" s="22" t="s">
        <v>178</v>
      </c>
    </row>
    <row r="99" spans="2:65" s="10" customFormat="1" ht="29.85" customHeight="1">
      <c r="B99" s="158"/>
      <c r="D99" s="159" t="s">
        <v>70</v>
      </c>
      <c r="E99" s="169" t="s">
        <v>179</v>
      </c>
      <c r="F99" s="169" t="s">
        <v>180</v>
      </c>
      <c r="J99" s="170">
        <f>BK99</f>
        <v>0</v>
      </c>
      <c r="L99" s="158"/>
      <c r="M99" s="163"/>
      <c r="N99" s="378"/>
      <c r="O99" s="378"/>
      <c r="P99" s="379">
        <f>P100</f>
        <v>0</v>
      </c>
      <c r="Q99" s="378"/>
      <c r="R99" s="379">
        <f>R100</f>
        <v>0</v>
      </c>
      <c r="S99" s="378"/>
      <c r="T99" s="166">
        <f>T100</f>
        <v>0</v>
      </c>
      <c r="AR99" s="159" t="s">
        <v>133</v>
      </c>
      <c r="AT99" s="167" t="s">
        <v>70</v>
      </c>
      <c r="AU99" s="167" t="s">
        <v>79</v>
      </c>
      <c r="AY99" s="159" t="s">
        <v>134</v>
      </c>
      <c r="BK99" s="168">
        <f>BK100</f>
        <v>0</v>
      </c>
    </row>
    <row r="100" spans="2:65" s="1" customFormat="1" ht="16.5" customHeight="1">
      <c r="B100" s="171"/>
      <c r="C100" s="172">
        <v>12</v>
      </c>
      <c r="D100" s="172" t="s">
        <v>137</v>
      </c>
      <c r="E100" s="173" t="s">
        <v>182</v>
      </c>
      <c r="F100" s="174" t="s">
        <v>183</v>
      </c>
      <c r="G100" s="175" t="s">
        <v>140</v>
      </c>
      <c r="H100" s="176">
        <v>1</v>
      </c>
      <c r="I100" s="177"/>
      <c r="J100" s="178">
        <f>ROUND(I100*H100,2)</f>
        <v>0</v>
      </c>
      <c r="K100" s="174" t="s">
        <v>145</v>
      </c>
      <c r="L100" s="39"/>
      <c r="M100" s="380" t="s">
        <v>5</v>
      </c>
      <c r="N100" s="381" t="s">
        <v>42</v>
      </c>
      <c r="O100" s="382">
        <v>0</v>
      </c>
      <c r="P100" s="382">
        <f>O100*H100</f>
        <v>0</v>
      </c>
      <c r="Q100" s="382">
        <v>0</v>
      </c>
      <c r="R100" s="382">
        <f>Q100*H100</f>
        <v>0</v>
      </c>
      <c r="S100" s="382">
        <v>0</v>
      </c>
      <c r="T100" s="182">
        <f>S100*H100</f>
        <v>0</v>
      </c>
      <c r="AR100" s="22" t="s">
        <v>141</v>
      </c>
      <c r="AT100" s="22" t="s">
        <v>137</v>
      </c>
      <c r="AU100" s="22" t="s">
        <v>81</v>
      </c>
      <c r="AY100" s="22" t="s">
        <v>134</v>
      </c>
      <c r="BE100" s="183">
        <f>IF(N100="základní",J100,0)</f>
        <v>0</v>
      </c>
      <c r="BF100" s="183">
        <f>IF(N100="snížená",J100,0)</f>
        <v>0</v>
      </c>
      <c r="BG100" s="183">
        <f>IF(N100="zákl. přenesená",J100,0)</f>
        <v>0</v>
      </c>
      <c r="BH100" s="183">
        <f>IF(N100="sníž. přenesená",J100,0)</f>
        <v>0</v>
      </c>
      <c r="BI100" s="183">
        <f>IF(N100="nulová",J100,0)</f>
        <v>0</v>
      </c>
      <c r="BJ100" s="22" t="s">
        <v>79</v>
      </c>
      <c r="BK100" s="183">
        <f>ROUND(I100*H100,2)</f>
        <v>0</v>
      </c>
      <c r="BL100" s="22" t="s">
        <v>141</v>
      </c>
      <c r="BM100" s="22" t="s">
        <v>184</v>
      </c>
    </row>
    <row r="101" spans="2:65" s="10" customFormat="1" ht="29.85" customHeight="1">
      <c r="B101" s="158"/>
      <c r="D101" s="159" t="s">
        <v>70</v>
      </c>
      <c r="E101" s="169" t="s">
        <v>185</v>
      </c>
      <c r="F101" s="169" t="s">
        <v>186</v>
      </c>
      <c r="J101" s="170">
        <f>BK101</f>
        <v>0</v>
      </c>
      <c r="L101" s="158"/>
      <c r="M101" s="163"/>
      <c r="N101" s="378"/>
      <c r="O101" s="378"/>
      <c r="P101" s="379">
        <f>P102</f>
        <v>0</v>
      </c>
      <c r="Q101" s="378"/>
      <c r="R101" s="379">
        <f>R102</f>
        <v>0</v>
      </c>
      <c r="S101" s="378"/>
      <c r="T101" s="166">
        <f>T102</f>
        <v>0</v>
      </c>
      <c r="AR101" s="159" t="s">
        <v>133</v>
      </c>
      <c r="AT101" s="167" t="s">
        <v>70</v>
      </c>
      <c r="AU101" s="167" t="s">
        <v>79</v>
      </c>
      <c r="AY101" s="159" t="s">
        <v>134</v>
      </c>
      <c r="BK101" s="168">
        <f>BK102</f>
        <v>0</v>
      </c>
    </row>
    <row r="102" spans="2:65" s="1" customFormat="1" ht="16.5" customHeight="1">
      <c r="B102" s="171"/>
      <c r="C102" s="172">
        <v>13</v>
      </c>
      <c r="D102" s="172" t="s">
        <v>137</v>
      </c>
      <c r="E102" s="173" t="s">
        <v>188</v>
      </c>
      <c r="F102" s="174" t="s">
        <v>189</v>
      </c>
      <c r="G102" s="175" t="s">
        <v>140</v>
      </c>
      <c r="H102" s="176">
        <v>1</v>
      </c>
      <c r="I102" s="177"/>
      <c r="J102" s="178">
        <f>ROUND(I102*H102,2)</f>
        <v>0</v>
      </c>
      <c r="K102" s="174" t="s">
        <v>145</v>
      </c>
      <c r="L102" s="39"/>
      <c r="M102" s="380" t="s">
        <v>5</v>
      </c>
      <c r="N102" s="381" t="s">
        <v>42</v>
      </c>
      <c r="O102" s="382">
        <v>0</v>
      </c>
      <c r="P102" s="382">
        <f>O102*H102</f>
        <v>0</v>
      </c>
      <c r="Q102" s="382">
        <v>0</v>
      </c>
      <c r="R102" s="382">
        <f>Q102*H102</f>
        <v>0</v>
      </c>
      <c r="S102" s="382">
        <v>0</v>
      </c>
      <c r="T102" s="182">
        <f>S102*H102</f>
        <v>0</v>
      </c>
      <c r="AR102" s="22" t="s">
        <v>141</v>
      </c>
      <c r="AT102" s="22" t="s">
        <v>137</v>
      </c>
      <c r="AU102" s="22" t="s">
        <v>81</v>
      </c>
      <c r="AY102" s="22" t="s">
        <v>134</v>
      </c>
      <c r="BE102" s="183">
        <f>IF(N102="základní",J102,0)</f>
        <v>0</v>
      </c>
      <c r="BF102" s="183">
        <f>IF(N102="snížená",J102,0)</f>
        <v>0</v>
      </c>
      <c r="BG102" s="183">
        <f>IF(N102="zákl. přenesená",J102,0)</f>
        <v>0</v>
      </c>
      <c r="BH102" s="183">
        <f>IF(N102="sníž. přenesená",J102,0)</f>
        <v>0</v>
      </c>
      <c r="BI102" s="183">
        <f>IF(N102="nulová",J102,0)</f>
        <v>0</v>
      </c>
      <c r="BJ102" s="22" t="s">
        <v>79</v>
      </c>
      <c r="BK102" s="183">
        <f>ROUND(I102*H102,2)</f>
        <v>0</v>
      </c>
      <c r="BL102" s="22" t="s">
        <v>141</v>
      </c>
      <c r="BM102" s="22" t="s">
        <v>190</v>
      </c>
    </row>
    <row r="103" spans="2:65" s="10" customFormat="1" ht="29.85" customHeight="1">
      <c r="B103" s="158"/>
      <c r="D103" s="159" t="s">
        <v>70</v>
      </c>
      <c r="E103" s="169" t="s">
        <v>191</v>
      </c>
      <c r="F103" s="169" t="s">
        <v>192</v>
      </c>
      <c r="J103" s="170">
        <f>BK103</f>
        <v>0</v>
      </c>
      <c r="L103" s="158"/>
      <c r="M103" s="163"/>
      <c r="N103" s="378"/>
      <c r="O103" s="378"/>
      <c r="P103" s="379">
        <f>P105</f>
        <v>0</v>
      </c>
      <c r="Q103" s="378"/>
      <c r="R103" s="379">
        <f>R105</f>
        <v>0</v>
      </c>
      <c r="S103" s="378"/>
      <c r="T103" s="166">
        <f>T105</f>
        <v>0</v>
      </c>
      <c r="AR103" s="159" t="s">
        <v>133</v>
      </c>
      <c r="AT103" s="167" t="s">
        <v>70</v>
      </c>
      <c r="AU103" s="167" t="s">
        <v>79</v>
      </c>
      <c r="AY103" s="159" t="s">
        <v>134</v>
      </c>
      <c r="BK103" s="168">
        <f>SUM(BK104:BK105)</f>
        <v>0</v>
      </c>
    </row>
    <row r="104" spans="2:65" s="1" customFormat="1" ht="16.5" customHeight="1">
      <c r="B104" s="171"/>
      <c r="C104" s="172">
        <v>14</v>
      </c>
      <c r="D104" s="172" t="s">
        <v>137</v>
      </c>
      <c r="E104" s="173" t="s">
        <v>194</v>
      </c>
      <c r="F104" s="174" t="s">
        <v>1410</v>
      </c>
      <c r="G104" s="175" t="s">
        <v>140</v>
      </c>
      <c r="H104" s="176">
        <v>1</v>
      </c>
      <c r="I104" s="177"/>
      <c r="J104" s="178">
        <f>ROUND(I104*H104,2)</f>
        <v>0</v>
      </c>
      <c r="K104" s="174" t="s">
        <v>145</v>
      </c>
      <c r="L104" s="39"/>
      <c r="M104" s="380" t="s">
        <v>5</v>
      </c>
      <c r="N104" s="184" t="s">
        <v>42</v>
      </c>
      <c r="O104" s="186">
        <v>0</v>
      </c>
      <c r="P104" s="186">
        <f>O104*H104</f>
        <v>0</v>
      </c>
      <c r="Q104" s="186">
        <v>0</v>
      </c>
      <c r="R104" s="186">
        <f>Q104*H104</f>
        <v>0</v>
      </c>
      <c r="S104" s="186">
        <v>0</v>
      </c>
      <c r="T104" s="187">
        <f>S104*H104</f>
        <v>0</v>
      </c>
      <c r="AR104" s="22" t="s">
        <v>141</v>
      </c>
      <c r="AT104" s="22" t="s">
        <v>137</v>
      </c>
      <c r="AU104" s="22" t="s">
        <v>81</v>
      </c>
      <c r="AY104" s="22" t="s">
        <v>134</v>
      </c>
      <c r="BE104" s="183">
        <f>IF(N104="základní",J104,0)</f>
        <v>0</v>
      </c>
      <c r="BF104" s="183">
        <f>IF(N104="snížená",J104,0)</f>
        <v>0</v>
      </c>
      <c r="BG104" s="183">
        <f>IF(N104="zákl. přenesená",J104,0)</f>
        <v>0</v>
      </c>
      <c r="BH104" s="183">
        <f>IF(N104="sníž. přenesená",J104,0)</f>
        <v>0</v>
      </c>
      <c r="BI104" s="183">
        <f>IF(N104="nulová",J104,0)</f>
        <v>0</v>
      </c>
      <c r="BJ104" s="22" t="s">
        <v>79</v>
      </c>
      <c r="BK104" s="183">
        <f>ROUND(I104*H104,2)</f>
        <v>0</v>
      </c>
      <c r="BL104" s="22" t="s">
        <v>141</v>
      </c>
      <c r="BM104" s="22" t="s">
        <v>196</v>
      </c>
    </row>
    <row r="105" spans="2:65" s="1" customFormat="1" ht="16.5" customHeight="1">
      <c r="B105" s="171"/>
      <c r="C105" s="172">
        <v>15</v>
      </c>
      <c r="D105" s="172" t="s">
        <v>137</v>
      </c>
      <c r="E105" s="173" t="s">
        <v>194</v>
      </c>
      <c r="F105" s="174" t="s">
        <v>195</v>
      </c>
      <c r="G105" s="175" t="s">
        <v>140</v>
      </c>
      <c r="H105" s="176">
        <v>1</v>
      </c>
      <c r="I105" s="177"/>
      <c r="J105" s="178">
        <f>ROUND(I105*H105,2)</f>
        <v>0</v>
      </c>
      <c r="K105" s="174" t="s">
        <v>145</v>
      </c>
      <c r="L105" s="39"/>
      <c r="M105" s="380" t="s">
        <v>5</v>
      </c>
      <c r="N105" s="184" t="s">
        <v>42</v>
      </c>
      <c r="O105" s="186">
        <v>0</v>
      </c>
      <c r="P105" s="186">
        <f>O105*H105</f>
        <v>0</v>
      </c>
      <c r="Q105" s="186">
        <v>0</v>
      </c>
      <c r="R105" s="186">
        <f>Q105*H105</f>
        <v>0</v>
      </c>
      <c r="S105" s="186">
        <v>0</v>
      </c>
      <c r="T105" s="187">
        <f>S105*H105</f>
        <v>0</v>
      </c>
      <c r="AR105" s="22" t="s">
        <v>141</v>
      </c>
      <c r="AT105" s="22" t="s">
        <v>137</v>
      </c>
      <c r="AU105" s="22" t="s">
        <v>81</v>
      </c>
      <c r="AY105" s="22" t="s">
        <v>134</v>
      </c>
      <c r="BE105" s="183">
        <f>IF(N105="základní",J105,0)</f>
        <v>0</v>
      </c>
      <c r="BF105" s="183">
        <f>IF(N105="snížená",J105,0)</f>
        <v>0</v>
      </c>
      <c r="BG105" s="183">
        <f>IF(N105="zákl. přenesená",J105,0)</f>
        <v>0</v>
      </c>
      <c r="BH105" s="183">
        <f>IF(N105="sníž. přenesená",J105,0)</f>
        <v>0</v>
      </c>
      <c r="BI105" s="183">
        <f>IF(N105="nulová",J105,0)</f>
        <v>0</v>
      </c>
      <c r="BJ105" s="22" t="s">
        <v>79</v>
      </c>
      <c r="BK105" s="183">
        <f>ROUND(I105*H105,2)</f>
        <v>0</v>
      </c>
      <c r="BL105" s="22" t="s">
        <v>141</v>
      </c>
      <c r="BM105" s="22" t="s">
        <v>196</v>
      </c>
    </row>
    <row r="106" spans="2:65" s="1" customFormat="1" ht="6.9" customHeight="1">
      <c r="B106" s="54"/>
      <c r="C106" s="55"/>
      <c r="D106" s="55"/>
      <c r="E106" s="55"/>
      <c r="F106" s="55"/>
      <c r="G106" s="55"/>
      <c r="H106" s="55"/>
      <c r="I106" s="55"/>
      <c r="J106" s="55"/>
      <c r="K106" s="55"/>
      <c r="L106" s="39"/>
    </row>
    <row r="107" spans="2:65" ht="12"/>
  </sheetData>
  <autoFilter ref="C82:K102"/>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87"/>
  <sheetViews>
    <sheetView showGridLines="0" workbookViewId="0">
      <pane ySplit="1" topLeftCell="A80" activePane="bottomLeft" state="frozen"/>
      <selection pane="bottomLeft" activeCell="I89" sqref="I89"/>
    </sheetView>
  </sheetViews>
  <sheetFormatPr defaultRowHeight="14.4"/>
  <cols>
    <col min="1" max="1" width="8.28515625" customWidth="1"/>
    <col min="2" max="2" width="1.7109375" customWidth="1"/>
    <col min="3" max="3" width="4.140625" customWidth="1"/>
    <col min="4" max="4" width="4.28515625" customWidth="1"/>
    <col min="5" max="5" width="17.140625" customWidth="1"/>
    <col min="6" max="6" width="75" customWidth="1"/>
    <col min="7" max="7" width="8.7109375" customWidth="1"/>
    <col min="8" max="8" width="11.140625" customWidth="1"/>
    <col min="9" max="9" width="12.7109375" style="97" customWidth="1"/>
    <col min="10" max="10" width="23.42578125" customWidth="1"/>
    <col min="11" max="11" width="15.42578125" customWidth="1"/>
    <col min="13" max="18" width="9.28515625" hidden="1"/>
    <col min="19" max="19" width="8.140625" hidden="1" customWidth="1"/>
    <col min="20" max="20" width="29.710937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1" spans="1:70" ht="21.75" customHeight="1">
      <c r="A1" s="19"/>
      <c r="B1" s="98"/>
      <c r="C1" s="98"/>
      <c r="D1" s="99" t="s">
        <v>1</v>
      </c>
      <c r="E1" s="98"/>
      <c r="F1" s="100" t="s">
        <v>97</v>
      </c>
      <c r="G1" s="344" t="s">
        <v>98</v>
      </c>
      <c r="H1" s="344"/>
      <c r="I1" s="101"/>
      <c r="J1" s="100" t="s">
        <v>99</v>
      </c>
      <c r="K1" s="99" t="s">
        <v>100</v>
      </c>
      <c r="L1" s="100" t="s">
        <v>101</v>
      </c>
      <c r="M1" s="100"/>
      <c r="N1" s="100"/>
      <c r="O1" s="100"/>
      <c r="P1" s="100"/>
      <c r="Q1" s="100"/>
      <c r="R1" s="100"/>
      <c r="S1" s="100"/>
      <c r="T1" s="100"/>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 customHeight="1">
      <c r="L2" s="334" t="s">
        <v>8</v>
      </c>
      <c r="M2" s="335"/>
      <c r="N2" s="335"/>
      <c r="O2" s="335"/>
      <c r="P2" s="335"/>
      <c r="Q2" s="335"/>
      <c r="R2" s="335"/>
      <c r="S2" s="335"/>
      <c r="T2" s="335"/>
      <c r="U2" s="335"/>
      <c r="V2" s="335"/>
      <c r="AT2" s="22" t="s">
        <v>84</v>
      </c>
    </row>
    <row r="3" spans="1:70" ht="6.9" customHeight="1">
      <c r="B3" s="23"/>
      <c r="C3" s="24"/>
      <c r="D3" s="24"/>
      <c r="E3" s="24"/>
      <c r="F3" s="24"/>
      <c r="G3" s="24"/>
      <c r="H3" s="24"/>
      <c r="I3" s="102"/>
      <c r="J3" s="24"/>
      <c r="K3" s="25"/>
      <c r="AT3" s="22" t="s">
        <v>81</v>
      </c>
    </row>
    <row r="4" spans="1:70" ht="36.9" customHeight="1">
      <c r="B4" s="26"/>
      <c r="C4" s="27"/>
      <c r="D4" s="28" t="s">
        <v>102</v>
      </c>
      <c r="E4" s="27"/>
      <c r="F4" s="27"/>
      <c r="G4" s="27"/>
      <c r="H4" s="27"/>
      <c r="I4" s="103"/>
      <c r="J4" s="27"/>
      <c r="K4" s="29"/>
      <c r="M4" s="30" t="s">
        <v>13</v>
      </c>
      <c r="AT4" s="22" t="s">
        <v>6</v>
      </c>
    </row>
    <row r="5" spans="1:70" ht="6.9" customHeight="1">
      <c r="B5" s="26"/>
      <c r="C5" s="27"/>
      <c r="D5" s="27"/>
      <c r="E5" s="27"/>
      <c r="F5" s="27"/>
      <c r="G5" s="27"/>
      <c r="H5" s="27"/>
      <c r="I5" s="103"/>
      <c r="J5" s="27"/>
      <c r="K5" s="29"/>
    </row>
    <row r="6" spans="1:70" ht="13.2">
      <c r="B6" s="26"/>
      <c r="C6" s="27"/>
      <c r="D6" s="35" t="s">
        <v>19</v>
      </c>
      <c r="E6" s="27"/>
      <c r="F6" s="27"/>
      <c r="G6" s="27"/>
      <c r="H6" s="27"/>
      <c r="I6" s="103"/>
      <c r="J6" s="27"/>
      <c r="K6" s="29"/>
    </row>
    <row r="7" spans="1:70" ht="16.5" customHeight="1">
      <c r="B7" s="26"/>
      <c r="C7" s="27"/>
      <c r="D7" s="27"/>
      <c r="E7" s="336" t="str">
        <f>'Rekapitulace stavby'!K6</f>
        <v>Praha bez bariér - Komunardů - úpravy zastávek</v>
      </c>
      <c r="F7" s="337"/>
      <c r="G7" s="337"/>
      <c r="H7" s="337"/>
      <c r="I7" s="103"/>
      <c r="J7" s="27"/>
      <c r="K7" s="29"/>
    </row>
    <row r="8" spans="1:70" s="1" customFormat="1" ht="13.2">
      <c r="B8" s="39"/>
      <c r="C8" s="40"/>
      <c r="D8" s="35" t="s">
        <v>103</v>
      </c>
      <c r="E8" s="40"/>
      <c r="F8" s="40"/>
      <c r="G8" s="40"/>
      <c r="H8" s="40"/>
      <c r="I8" s="104"/>
      <c r="J8" s="40"/>
      <c r="K8" s="43"/>
    </row>
    <row r="9" spans="1:70" s="1" customFormat="1" ht="36.9" customHeight="1">
      <c r="B9" s="39"/>
      <c r="C9" s="40"/>
      <c r="D9" s="40"/>
      <c r="E9" s="338" t="s">
        <v>197</v>
      </c>
      <c r="F9" s="339"/>
      <c r="G9" s="339"/>
      <c r="H9" s="339"/>
      <c r="I9" s="104"/>
      <c r="J9" s="40"/>
      <c r="K9" s="43"/>
    </row>
    <row r="10" spans="1:70" s="1" customFormat="1" ht="12">
      <c r="B10" s="39"/>
      <c r="C10" s="40"/>
      <c r="D10" s="40"/>
      <c r="E10" s="40"/>
      <c r="F10" s="40"/>
      <c r="G10" s="40"/>
      <c r="H10" s="40"/>
      <c r="I10" s="104"/>
      <c r="J10" s="40"/>
      <c r="K10" s="43"/>
    </row>
    <row r="11" spans="1:70" s="1" customFormat="1" ht="14.4" customHeight="1">
      <c r="B11" s="39"/>
      <c r="C11" s="40"/>
      <c r="D11" s="35" t="s">
        <v>21</v>
      </c>
      <c r="E11" s="40"/>
      <c r="F11" s="33" t="s">
        <v>5</v>
      </c>
      <c r="G11" s="40"/>
      <c r="H11" s="40"/>
      <c r="I11" s="105" t="s">
        <v>22</v>
      </c>
      <c r="J11" s="33" t="s">
        <v>5</v>
      </c>
      <c r="K11" s="43"/>
    </row>
    <row r="12" spans="1:70" s="1" customFormat="1" ht="14.4" customHeight="1">
      <c r="B12" s="39"/>
      <c r="C12" s="40"/>
      <c r="D12" s="35" t="s">
        <v>23</v>
      </c>
      <c r="E12" s="40"/>
      <c r="F12" s="33" t="s">
        <v>24</v>
      </c>
      <c r="G12" s="40"/>
      <c r="H12" s="40"/>
      <c r="I12" s="105" t="s">
        <v>25</v>
      </c>
      <c r="J12" s="106" t="str">
        <f>'Rekapitulace stavby'!AN8</f>
        <v>29. 11. 2017</v>
      </c>
      <c r="K12" s="43"/>
    </row>
    <row r="13" spans="1:70" s="1" customFormat="1" ht="10.8" customHeight="1">
      <c r="B13" s="39"/>
      <c r="C13" s="40"/>
      <c r="D13" s="40"/>
      <c r="E13" s="40"/>
      <c r="F13" s="40"/>
      <c r="G13" s="40"/>
      <c r="H13" s="40"/>
      <c r="I13" s="104"/>
      <c r="J13" s="40"/>
      <c r="K13" s="43"/>
    </row>
    <row r="14" spans="1:70" s="1" customFormat="1" ht="14.4" customHeight="1">
      <c r="B14" s="39"/>
      <c r="C14" s="40"/>
      <c r="D14" s="35" t="s">
        <v>27</v>
      </c>
      <c r="E14" s="40"/>
      <c r="F14" s="40"/>
      <c r="G14" s="40"/>
      <c r="H14" s="40"/>
      <c r="I14" s="105" t="s">
        <v>28</v>
      </c>
      <c r="J14" s="33" t="str">
        <f>IF('Rekapitulace stavby'!AN10="","",'Rekapitulace stavby'!AN10)</f>
        <v/>
      </c>
      <c r="K14" s="43"/>
    </row>
    <row r="15" spans="1:70" s="1" customFormat="1" ht="18" customHeight="1">
      <c r="B15" s="39"/>
      <c r="C15" s="40"/>
      <c r="D15" s="40"/>
      <c r="E15" s="33" t="str">
        <f>IF('Rekapitulace stavby'!E11="","",'Rekapitulace stavby'!E11)</f>
        <v xml:space="preserve"> </v>
      </c>
      <c r="F15" s="40"/>
      <c r="G15" s="40"/>
      <c r="H15" s="40"/>
      <c r="I15" s="105" t="s">
        <v>30</v>
      </c>
      <c r="J15" s="33" t="str">
        <f>IF('Rekapitulace stavby'!AN11="","",'Rekapitulace stavby'!AN11)</f>
        <v/>
      </c>
      <c r="K15" s="43"/>
    </row>
    <row r="16" spans="1:70" s="1" customFormat="1" ht="6.9" customHeight="1">
      <c r="B16" s="39"/>
      <c r="C16" s="40"/>
      <c r="D16" s="40"/>
      <c r="E16" s="40"/>
      <c r="F16" s="40"/>
      <c r="G16" s="40"/>
      <c r="H16" s="40"/>
      <c r="I16" s="104"/>
      <c r="J16" s="40"/>
      <c r="K16" s="43"/>
    </row>
    <row r="17" spans="2:11" s="1" customFormat="1" ht="14.4" customHeight="1">
      <c r="B17" s="39"/>
      <c r="C17" s="40"/>
      <c r="D17" s="35" t="s">
        <v>31</v>
      </c>
      <c r="E17" s="40"/>
      <c r="F17" s="40"/>
      <c r="G17" s="40"/>
      <c r="H17" s="40"/>
      <c r="I17" s="105"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05" t="s">
        <v>30</v>
      </c>
      <c r="J18" s="33" t="str">
        <f>IF('Rekapitulace stavby'!AN14="Vyplň údaj","",IF('Rekapitulace stavby'!AN14="","",'Rekapitulace stavby'!AN14))</f>
        <v/>
      </c>
      <c r="K18" s="43"/>
    </row>
    <row r="19" spans="2:11" s="1" customFormat="1" ht="6.9" customHeight="1">
      <c r="B19" s="39"/>
      <c r="C19" s="40"/>
      <c r="D19" s="40"/>
      <c r="E19" s="40"/>
      <c r="F19" s="40"/>
      <c r="G19" s="40"/>
      <c r="H19" s="40"/>
      <c r="I19" s="104"/>
      <c r="J19" s="40"/>
      <c r="K19" s="43"/>
    </row>
    <row r="20" spans="2:11" s="1" customFormat="1" ht="14.4" customHeight="1">
      <c r="B20" s="39"/>
      <c r="C20" s="40"/>
      <c r="D20" s="35" t="s">
        <v>33</v>
      </c>
      <c r="E20" s="40"/>
      <c r="F20" s="40"/>
      <c r="G20" s="40"/>
      <c r="H20" s="40"/>
      <c r="I20" s="105" t="s">
        <v>28</v>
      </c>
      <c r="J20" s="33" t="str">
        <f>IF('Rekapitulace stavby'!AN16="","",'Rekapitulace stavby'!AN16)</f>
        <v/>
      </c>
      <c r="K20" s="43"/>
    </row>
    <row r="21" spans="2:11" s="1" customFormat="1" ht="18" customHeight="1">
      <c r="B21" s="39"/>
      <c r="C21" s="40"/>
      <c r="D21" s="40"/>
      <c r="E21" s="33" t="str">
        <f>IF('Rekapitulace stavby'!E17="","",'Rekapitulace stavby'!E17)</f>
        <v xml:space="preserve"> </v>
      </c>
      <c r="F21" s="40"/>
      <c r="G21" s="40"/>
      <c r="H21" s="40"/>
      <c r="I21" s="105" t="s">
        <v>30</v>
      </c>
      <c r="J21" s="33" t="str">
        <f>IF('Rekapitulace stavby'!AN17="","",'Rekapitulace stavby'!AN17)</f>
        <v/>
      </c>
      <c r="K21" s="43"/>
    </row>
    <row r="22" spans="2:11" s="1" customFormat="1" ht="6.9" customHeight="1">
      <c r="B22" s="39"/>
      <c r="C22" s="40"/>
      <c r="D22" s="40"/>
      <c r="E22" s="40"/>
      <c r="F22" s="40"/>
      <c r="G22" s="40"/>
      <c r="H22" s="40"/>
      <c r="I22" s="104"/>
      <c r="J22" s="40"/>
      <c r="K22" s="43"/>
    </row>
    <row r="23" spans="2:11" s="1" customFormat="1" ht="14.4" customHeight="1">
      <c r="B23" s="39"/>
      <c r="C23" s="40"/>
      <c r="D23" s="35" t="s">
        <v>35</v>
      </c>
      <c r="E23" s="40"/>
      <c r="F23" s="40"/>
      <c r="G23" s="40"/>
      <c r="H23" s="40"/>
      <c r="I23" s="104"/>
      <c r="J23" s="40"/>
      <c r="K23" s="43"/>
    </row>
    <row r="24" spans="2:11" s="6" customFormat="1" ht="16.5" customHeight="1">
      <c r="B24" s="107"/>
      <c r="C24" s="108"/>
      <c r="D24" s="108"/>
      <c r="E24" s="306" t="s">
        <v>5</v>
      </c>
      <c r="F24" s="306"/>
      <c r="G24" s="306"/>
      <c r="H24" s="306"/>
      <c r="I24" s="109"/>
      <c r="J24" s="108"/>
      <c r="K24" s="110"/>
    </row>
    <row r="25" spans="2:11" s="1" customFormat="1" ht="6.9" customHeight="1">
      <c r="B25" s="39"/>
      <c r="C25" s="40"/>
      <c r="D25" s="40"/>
      <c r="E25" s="40"/>
      <c r="F25" s="40"/>
      <c r="G25" s="40"/>
      <c r="H25" s="40"/>
      <c r="I25" s="104"/>
      <c r="J25" s="40"/>
      <c r="K25" s="43"/>
    </row>
    <row r="26" spans="2:11" s="1" customFormat="1" ht="6.9" customHeight="1">
      <c r="B26" s="39"/>
      <c r="C26" s="40"/>
      <c r="D26" s="66"/>
      <c r="E26" s="66"/>
      <c r="F26" s="66"/>
      <c r="G26" s="66"/>
      <c r="H26" s="66"/>
      <c r="I26" s="111"/>
      <c r="J26" s="66"/>
      <c r="K26" s="112"/>
    </row>
    <row r="27" spans="2:11" s="1" customFormat="1" ht="25.35" customHeight="1">
      <c r="B27" s="39"/>
      <c r="C27" s="40"/>
      <c r="D27" s="113" t="s">
        <v>37</v>
      </c>
      <c r="E27" s="40"/>
      <c r="F27" s="40"/>
      <c r="G27" s="40"/>
      <c r="H27" s="40"/>
      <c r="I27" s="104"/>
      <c r="J27" s="114">
        <f>ROUND(J86,2)</f>
        <v>0</v>
      </c>
      <c r="K27" s="43"/>
    </row>
    <row r="28" spans="2:11" s="1" customFormat="1" ht="6.9" customHeight="1">
      <c r="B28" s="39"/>
      <c r="C28" s="40"/>
      <c r="D28" s="66"/>
      <c r="E28" s="66"/>
      <c r="F28" s="66"/>
      <c r="G28" s="66"/>
      <c r="H28" s="66"/>
      <c r="I28" s="111"/>
      <c r="J28" s="66"/>
      <c r="K28" s="112"/>
    </row>
    <row r="29" spans="2:11" s="1" customFormat="1" ht="14.4" customHeight="1">
      <c r="B29" s="39"/>
      <c r="C29" s="40"/>
      <c r="D29" s="40"/>
      <c r="E29" s="40"/>
      <c r="F29" s="44" t="s">
        <v>39</v>
      </c>
      <c r="G29" s="40"/>
      <c r="H29" s="40"/>
      <c r="I29" s="115" t="s">
        <v>38</v>
      </c>
      <c r="J29" s="44" t="s">
        <v>40</v>
      </c>
      <c r="K29" s="43"/>
    </row>
    <row r="30" spans="2:11" s="1" customFormat="1" ht="14.4" customHeight="1">
      <c r="B30" s="39"/>
      <c r="C30" s="40"/>
      <c r="D30" s="47" t="s">
        <v>41</v>
      </c>
      <c r="E30" s="47" t="s">
        <v>42</v>
      </c>
      <c r="F30" s="116">
        <f>ROUND(SUM(BE86:BE286), 2)</f>
        <v>0</v>
      </c>
      <c r="G30" s="40"/>
      <c r="H30" s="40"/>
      <c r="I30" s="117">
        <v>0.21</v>
      </c>
      <c r="J30" s="116">
        <f>ROUND(ROUND((SUM(BE86:BE286)), 2)*I30, 2)</f>
        <v>0</v>
      </c>
      <c r="K30" s="43"/>
    </row>
    <row r="31" spans="2:11" s="1" customFormat="1" ht="14.4" customHeight="1">
      <c r="B31" s="39"/>
      <c r="C31" s="40"/>
      <c r="D31" s="40"/>
      <c r="E31" s="47" t="s">
        <v>43</v>
      </c>
      <c r="F31" s="116">
        <f>ROUND(SUM(BF86:BF286), 2)</f>
        <v>0</v>
      </c>
      <c r="G31" s="40"/>
      <c r="H31" s="40"/>
      <c r="I31" s="117">
        <v>0.15</v>
      </c>
      <c r="J31" s="116">
        <f>ROUND(ROUND((SUM(BF86:BF286)), 2)*I31, 2)</f>
        <v>0</v>
      </c>
      <c r="K31" s="43"/>
    </row>
    <row r="32" spans="2:11" s="1" customFormat="1" ht="14.4" hidden="1" customHeight="1">
      <c r="B32" s="39"/>
      <c r="C32" s="40"/>
      <c r="D32" s="40"/>
      <c r="E32" s="47" t="s">
        <v>44</v>
      </c>
      <c r="F32" s="116">
        <f>ROUND(SUM(BG86:BG286), 2)</f>
        <v>0</v>
      </c>
      <c r="G32" s="40"/>
      <c r="H32" s="40"/>
      <c r="I32" s="117">
        <v>0.21</v>
      </c>
      <c r="J32" s="116">
        <v>0</v>
      </c>
      <c r="K32" s="43"/>
    </row>
    <row r="33" spans="2:11" s="1" customFormat="1" ht="14.4" hidden="1" customHeight="1">
      <c r="B33" s="39"/>
      <c r="C33" s="40"/>
      <c r="D33" s="40"/>
      <c r="E33" s="47" t="s">
        <v>45</v>
      </c>
      <c r="F33" s="116">
        <f>ROUND(SUM(BH86:BH286), 2)</f>
        <v>0</v>
      </c>
      <c r="G33" s="40"/>
      <c r="H33" s="40"/>
      <c r="I33" s="117">
        <v>0.15</v>
      </c>
      <c r="J33" s="116">
        <v>0</v>
      </c>
      <c r="K33" s="43"/>
    </row>
    <row r="34" spans="2:11" s="1" customFormat="1" ht="14.4" hidden="1" customHeight="1">
      <c r="B34" s="39"/>
      <c r="C34" s="40"/>
      <c r="D34" s="40"/>
      <c r="E34" s="47" t="s">
        <v>46</v>
      </c>
      <c r="F34" s="116">
        <f>ROUND(SUM(BI86:BI286), 2)</f>
        <v>0</v>
      </c>
      <c r="G34" s="40"/>
      <c r="H34" s="40"/>
      <c r="I34" s="117">
        <v>0</v>
      </c>
      <c r="J34" s="116">
        <v>0</v>
      </c>
      <c r="K34" s="43"/>
    </row>
    <row r="35" spans="2:11" s="1" customFormat="1" ht="6.9" customHeight="1">
      <c r="B35" s="39"/>
      <c r="C35" s="40"/>
      <c r="D35" s="40"/>
      <c r="E35" s="40"/>
      <c r="F35" s="40"/>
      <c r="G35" s="40"/>
      <c r="H35" s="40"/>
      <c r="I35" s="104"/>
      <c r="J35" s="40"/>
      <c r="K35" s="43"/>
    </row>
    <row r="36" spans="2:11" s="1" customFormat="1" ht="25.35" customHeight="1">
      <c r="B36" s="39"/>
      <c r="C36" s="118"/>
      <c r="D36" s="119" t="s">
        <v>47</v>
      </c>
      <c r="E36" s="69"/>
      <c r="F36" s="69"/>
      <c r="G36" s="120" t="s">
        <v>48</v>
      </c>
      <c r="H36" s="121" t="s">
        <v>49</v>
      </c>
      <c r="I36" s="122"/>
      <c r="J36" s="123">
        <f>SUM(J27:J34)</f>
        <v>0</v>
      </c>
      <c r="K36" s="124"/>
    </row>
    <row r="37" spans="2:11" s="1" customFormat="1" ht="14.4" customHeight="1">
      <c r="B37" s="54"/>
      <c r="C37" s="55"/>
      <c r="D37" s="55"/>
      <c r="E37" s="55"/>
      <c r="F37" s="55"/>
      <c r="G37" s="55"/>
      <c r="H37" s="55"/>
      <c r="I37" s="125"/>
      <c r="J37" s="55"/>
      <c r="K37" s="56"/>
    </row>
    <row r="41" spans="2:11" s="1" customFormat="1" ht="6.9" customHeight="1">
      <c r="B41" s="57"/>
      <c r="C41" s="58"/>
      <c r="D41" s="58"/>
      <c r="E41" s="58"/>
      <c r="F41" s="58"/>
      <c r="G41" s="58"/>
      <c r="H41" s="58"/>
      <c r="I41" s="126"/>
      <c r="J41" s="58"/>
      <c r="K41" s="127"/>
    </row>
    <row r="42" spans="2:11" s="1" customFormat="1" ht="36.9" customHeight="1">
      <c r="B42" s="39"/>
      <c r="C42" s="28" t="s">
        <v>105</v>
      </c>
      <c r="D42" s="40"/>
      <c r="E42" s="40"/>
      <c r="F42" s="40"/>
      <c r="G42" s="40"/>
      <c r="H42" s="40"/>
      <c r="I42" s="104"/>
      <c r="J42" s="40"/>
      <c r="K42" s="43"/>
    </row>
    <row r="43" spans="2:11" s="1" customFormat="1" ht="6.9" customHeight="1">
      <c r="B43" s="39"/>
      <c r="C43" s="40"/>
      <c r="D43" s="40"/>
      <c r="E43" s="40"/>
      <c r="F43" s="40"/>
      <c r="G43" s="40"/>
      <c r="H43" s="40"/>
      <c r="I43" s="104"/>
      <c r="J43" s="40"/>
      <c r="K43" s="43"/>
    </row>
    <row r="44" spans="2:11" s="1" customFormat="1" ht="14.4" customHeight="1">
      <c r="B44" s="39"/>
      <c r="C44" s="35" t="s">
        <v>19</v>
      </c>
      <c r="D44" s="40"/>
      <c r="E44" s="40"/>
      <c r="F44" s="40"/>
      <c r="G44" s="40"/>
      <c r="H44" s="40"/>
      <c r="I44" s="104"/>
      <c r="J44" s="40"/>
      <c r="K44" s="43"/>
    </row>
    <row r="45" spans="2:11" s="1" customFormat="1" ht="16.5" customHeight="1">
      <c r="B45" s="39"/>
      <c r="C45" s="40"/>
      <c r="D45" s="40"/>
      <c r="E45" s="336" t="str">
        <f>E7</f>
        <v>Praha bez bariér - Komunardů - úpravy zastávek</v>
      </c>
      <c r="F45" s="337"/>
      <c r="G45" s="337"/>
      <c r="H45" s="337"/>
      <c r="I45" s="104"/>
      <c r="J45" s="40"/>
      <c r="K45" s="43"/>
    </row>
    <row r="46" spans="2:11" s="1" customFormat="1" ht="14.4" customHeight="1">
      <c r="B46" s="39"/>
      <c r="C46" s="35" t="s">
        <v>103</v>
      </c>
      <c r="D46" s="40"/>
      <c r="E46" s="40"/>
      <c r="F46" s="40"/>
      <c r="G46" s="40"/>
      <c r="H46" s="40"/>
      <c r="I46" s="104"/>
      <c r="J46" s="40"/>
      <c r="K46" s="43"/>
    </row>
    <row r="47" spans="2:11" s="1" customFormat="1" ht="17.25" customHeight="1">
      <c r="B47" s="39"/>
      <c r="C47" s="40"/>
      <c r="D47" s="40"/>
      <c r="E47" s="338" t="str">
        <f>E9</f>
        <v>SO 100 - Komunikace a zpevněné plochy</v>
      </c>
      <c r="F47" s="339"/>
      <c r="G47" s="339"/>
      <c r="H47" s="339"/>
      <c r="I47" s="104"/>
      <c r="J47" s="40"/>
      <c r="K47" s="43"/>
    </row>
    <row r="48" spans="2:11" s="1" customFormat="1" ht="6.9" customHeight="1">
      <c r="B48" s="39"/>
      <c r="C48" s="40"/>
      <c r="D48" s="40"/>
      <c r="E48" s="40"/>
      <c r="F48" s="40"/>
      <c r="G48" s="40"/>
      <c r="H48" s="40"/>
      <c r="I48" s="104"/>
      <c r="J48" s="40"/>
      <c r="K48" s="43"/>
    </row>
    <row r="49" spans="2:47" s="1" customFormat="1" ht="18" customHeight="1">
      <c r="B49" s="39"/>
      <c r="C49" s="35" t="s">
        <v>23</v>
      </c>
      <c r="D49" s="40"/>
      <c r="E49" s="40"/>
      <c r="F49" s="33" t="str">
        <f>F12</f>
        <v>Praha 7 - Holešovice</v>
      </c>
      <c r="G49" s="40"/>
      <c r="H49" s="40"/>
      <c r="I49" s="105" t="s">
        <v>25</v>
      </c>
      <c r="J49" s="106" t="str">
        <f>IF(J12="","",J12)</f>
        <v>29. 11. 2017</v>
      </c>
      <c r="K49" s="43"/>
    </row>
    <row r="50" spans="2:47" s="1" customFormat="1" ht="6.9" customHeight="1">
      <c r="B50" s="39"/>
      <c r="C50" s="40"/>
      <c r="D50" s="40"/>
      <c r="E50" s="40"/>
      <c r="F50" s="40"/>
      <c r="G50" s="40"/>
      <c r="H50" s="40"/>
      <c r="I50" s="104"/>
      <c r="J50" s="40"/>
      <c r="K50" s="43"/>
    </row>
    <row r="51" spans="2:47" s="1" customFormat="1" ht="13.2">
      <c r="B51" s="39"/>
      <c r="C51" s="35" t="s">
        <v>27</v>
      </c>
      <c r="D51" s="40"/>
      <c r="E51" s="40"/>
      <c r="F51" s="33" t="str">
        <f>E15</f>
        <v xml:space="preserve"> </v>
      </c>
      <c r="G51" s="40"/>
      <c r="H51" s="40"/>
      <c r="I51" s="105" t="s">
        <v>33</v>
      </c>
      <c r="J51" s="306" t="str">
        <f>E21</f>
        <v xml:space="preserve"> </v>
      </c>
      <c r="K51" s="43"/>
    </row>
    <row r="52" spans="2:47" s="1" customFormat="1" ht="14.4" customHeight="1">
      <c r="B52" s="39"/>
      <c r="C52" s="35" t="s">
        <v>31</v>
      </c>
      <c r="D52" s="40"/>
      <c r="E52" s="40"/>
      <c r="F52" s="33" t="str">
        <f>IF(E18="","",E18)</f>
        <v/>
      </c>
      <c r="G52" s="40"/>
      <c r="H52" s="40"/>
      <c r="I52" s="104"/>
      <c r="J52" s="340"/>
      <c r="K52" s="43"/>
    </row>
    <row r="53" spans="2:47" s="1" customFormat="1" ht="10.35" customHeight="1">
      <c r="B53" s="39"/>
      <c r="C53" s="40"/>
      <c r="D53" s="40"/>
      <c r="E53" s="40"/>
      <c r="F53" s="40"/>
      <c r="G53" s="40"/>
      <c r="H53" s="40"/>
      <c r="I53" s="104"/>
      <c r="J53" s="40"/>
      <c r="K53" s="43"/>
    </row>
    <row r="54" spans="2:47" s="1" customFormat="1" ht="29.25" customHeight="1">
      <c r="B54" s="39"/>
      <c r="C54" s="128" t="s">
        <v>106</v>
      </c>
      <c r="D54" s="118"/>
      <c r="E54" s="118"/>
      <c r="F54" s="118"/>
      <c r="G54" s="118"/>
      <c r="H54" s="118"/>
      <c r="I54" s="129"/>
      <c r="J54" s="130" t="s">
        <v>107</v>
      </c>
      <c r="K54" s="131"/>
    </row>
    <row r="55" spans="2:47" s="1" customFormat="1" ht="10.35" customHeight="1">
      <c r="B55" s="39"/>
      <c r="C55" s="40"/>
      <c r="D55" s="40"/>
      <c r="E55" s="40"/>
      <c r="F55" s="40"/>
      <c r="G55" s="40"/>
      <c r="H55" s="40"/>
      <c r="I55" s="104"/>
      <c r="J55" s="40"/>
      <c r="K55" s="43"/>
    </row>
    <row r="56" spans="2:47" s="1" customFormat="1" ht="29.25" customHeight="1">
      <c r="B56" s="39"/>
      <c r="C56" s="132" t="s">
        <v>108</v>
      </c>
      <c r="D56" s="40"/>
      <c r="E56" s="40"/>
      <c r="F56" s="40"/>
      <c r="G56" s="40"/>
      <c r="H56" s="40"/>
      <c r="I56" s="104"/>
      <c r="J56" s="114">
        <f>J86</f>
        <v>0</v>
      </c>
      <c r="K56" s="43"/>
      <c r="AU56" s="22" t="s">
        <v>109</v>
      </c>
    </row>
    <row r="57" spans="2:47" s="7" customFormat="1" ht="24.9" customHeight="1">
      <c r="B57" s="133"/>
      <c r="C57" s="134"/>
      <c r="D57" s="135" t="s">
        <v>198</v>
      </c>
      <c r="E57" s="136"/>
      <c r="F57" s="136"/>
      <c r="G57" s="136"/>
      <c r="H57" s="136"/>
      <c r="I57" s="137"/>
      <c r="J57" s="138">
        <f>J87</f>
        <v>0</v>
      </c>
      <c r="K57" s="139"/>
    </row>
    <row r="58" spans="2:47" s="8" customFormat="1" ht="19.95" customHeight="1">
      <c r="B58" s="140"/>
      <c r="C58" s="141"/>
      <c r="D58" s="142" t="s">
        <v>199</v>
      </c>
      <c r="E58" s="143"/>
      <c r="F58" s="143"/>
      <c r="G58" s="143"/>
      <c r="H58" s="143"/>
      <c r="I58" s="144"/>
      <c r="J58" s="145">
        <f>J88</f>
        <v>0</v>
      </c>
      <c r="K58" s="146"/>
    </row>
    <row r="59" spans="2:47" s="8" customFormat="1" ht="19.95" customHeight="1">
      <c r="B59" s="140"/>
      <c r="C59" s="141"/>
      <c r="D59" s="142" t="s">
        <v>200</v>
      </c>
      <c r="E59" s="143"/>
      <c r="F59" s="143"/>
      <c r="G59" s="143"/>
      <c r="H59" s="143"/>
      <c r="I59" s="144"/>
      <c r="J59" s="145">
        <f>J147</f>
        <v>0</v>
      </c>
      <c r="K59" s="146"/>
    </row>
    <row r="60" spans="2:47" s="8" customFormat="1" ht="19.95" customHeight="1">
      <c r="B60" s="140"/>
      <c r="C60" s="141"/>
      <c r="D60" s="142" t="s">
        <v>201</v>
      </c>
      <c r="E60" s="143"/>
      <c r="F60" s="143"/>
      <c r="G60" s="143"/>
      <c r="H60" s="143"/>
      <c r="I60" s="144"/>
      <c r="J60" s="145">
        <f>J155</f>
        <v>0</v>
      </c>
      <c r="K60" s="146"/>
    </row>
    <row r="61" spans="2:47" s="8" customFormat="1" ht="19.95" customHeight="1">
      <c r="B61" s="140"/>
      <c r="C61" s="141"/>
      <c r="D61" s="142" t="s">
        <v>202</v>
      </c>
      <c r="E61" s="143"/>
      <c r="F61" s="143"/>
      <c r="G61" s="143"/>
      <c r="H61" s="143"/>
      <c r="I61" s="144"/>
      <c r="J61" s="145">
        <f>J204</f>
        <v>0</v>
      </c>
      <c r="K61" s="146"/>
    </row>
    <row r="62" spans="2:47" s="8" customFormat="1" ht="19.95" customHeight="1">
      <c r="B62" s="140"/>
      <c r="C62" s="141"/>
      <c r="D62" s="142" t="s">
        <v>203</v>
      </c>
      <c r="E62" s="143"/>
      <c r="F62" s="143"/>
      <c r="G62" s="143"/>
      <c r="H62" s="143"/>
      <c r="I62" s="144"/>
      <c r="J62" s="145">
        <f>J207</f>
        <v>0</v>
      </c>
      <c r="K62" s="146"/>
    </row>
    <row r="63" spans="2:47" s="8" customFormat="1" ht="19.95" customHeight="1">
      <c r="B63" s="140"/>
      <c r="C63" s="141"/>
      <c r="D63" s="142" t="s">
        <v>204</v>
      </c>
      <c r="E63" s="143"/>
      <c r="F63" s="143"/>
      <c r="G63" s="143"/>
      <c r="H63" s="143"/>
      <c r="I63" s="144"/>
      <c r="J63" s="145">
        <f>J255</f>
        <v>0</v>
      </c>
      <c r="K63" s="146"/>
    </row>
    <row r="64" spans="2:47" s="8" customFormat="1" ht="19.95" customHeight="1">
      <c r="B64" s="140"/>
      <c r="C64" s="141"/>
      <c r="D64" s="142" t="s">
        <v>205</v>
      </c>
      <c r="E64" s="143"/>
      <c r="F64" s="143"/>
      <c r="G64" s="143"/>
      <c r="H64" s="143"/>
      <c r="I64" s="144"/>
      <c r="J64" s="145">
        <f>J275</f>
        <v>0</v>
      </c>
      <c r="K64" s="146"/>
    </row>
    <row r="65" spans="2:12" s="7" customFormat="1" ht="24.9" customHeight="1">
      <c r="B65" s="133"/>
      <c r="C65" s="134"/>
      <c r="D65" s="135" t="s">
        <v>206</v>
      </c>
      <c r="E65" s="136"/>
      <c r="F65" s="136"/>
      <c r="G65" s="136"/>
      <c r="H65" s="136"/>
      <c r="I65" s="137"/>
      <c r="J65" s="138">
        <f>J278</f>
        <v>0</v>
      </c>
      <c r="K65" s="139"/>
    </row>
    <row r="66" spans="2:12" s="8" customFormat="1" ht="19.95" customHeight="1">
      <c r="B66" s="140"/>
      <c r="C66" s="141"/>
      <c r="D66" s="142" t="s">
        <v>207</v>
      </c>
      <c r="E66" s="143"/>
      <c r="F66" s="143"/>
      <c r="G66" s="143"/>
      <c r="H66" s="143"/>
      <c r="I66" s="144"/>
      <c r="J66" s="145">
        <f>J279</f>
        <v>0</v>
      </c>
      <c r="K66" s="146"/>
    </row>
    <row r="67" spans="2:12" s="1" customFormat="1" ht="21.75" customHeight="1">
      <c r="B67" s="39"/>
      <c r="C67" s="40"/>
      <c r="D67" s="40"/>
      <c r="E67" s="40"/>
      <c r="F67" s="40"/>
      <c r="G67" s="40"/>
      <c r="H67" s="40"/>
      <c r="I67" s="104"/>
      <c r="J67" s="40"/>
      <c r="K67" s="43"/>
    </row>
    <row r="68" spans="2:12" s="1" customFormat="1" ht="6.9" customHeight="1">
      <c r="B68" s="54"/>
      <c r="C68" s="55"/>
      <c r="D68" s="55"/>
      <c r="E68" s="55"/>
      <c r="F68" s="55"/>
      <c r="G68" s="55"/>
      <c r="H68" s="55"/>
      <c r="I68" s="125"/>
      <c r="J68" s="55"/>
      <c r="K68" s="56"/>
    </row>
    <row r="72" spans="2:12" s="1" customFormat="1" ht="6.9" customHeight="1">
      <c r="B72" s="57"/>
      <c r="C72" s="58"/>
      <c r="D72" s="58"/>
      <c r="E72" s="58"/>
      <c r="F72" s="58"/>
      <c r="G72" s="58"/>
      <c r="H72" s="58"/>
      <c r="I72" s="126"/>
      <c r="J72" s="58"/>
      <c r="K72" s="58"/>
      <c r="L72" s="39"/>
    </row>
    <row r="73" spans="2:12" s="1" customFormat="1" ht="36.9" customHeight="1">
      <c r="B73" s="39"/>
      <c r="C73" s="59" t="s">
        <v>117</v>
      </c>
      <c r="L73" s="39"/>
    </row>
    <row r="74" spans="2:12" s="1" customFormat="1" ht="6.9" customHeight="1">
      <c r="B74" s="39"/>
      <c r="L74" s="39"/>
    </row>
    <row r="75" spans="2:12" s="1" customFormat="1" ht="14.4" customHeight="1">
      <c r="B75" s="39"/>
      <c r="C75" s="61" t="s">
        <v>19</v>
      </c>
      <c r="L75" s="39"/>
    </row>
    <row r="76" spans="2:12" s="1" customFormat="1" ht="16.5" customHeight="1">
      <c r="B76" s="39"/>
      <c r="E76" s="341" t="str">
        <f>E7</f>
        <v>Praha bez bariér - Komunardů - úpravy zastávek</v>
      </c>
      <c r="F76" s="342"/>
      <c r="G76" s="342"/>
      <c r="H76" s="342"/>
      <c r="L76" s="39"/>
    </row>
    <row r="77" spans="2:12" s="1" customFormat="1" ht="14.4" customHeight="1">
      <c r="B77" s="39"/>
      <c r="C77" s="61" t="s">
        <v>103</v>
      </c>
      <c r="L77" s="39"/>
    </row>
    <row r="78" spans="2:12" s="1" customFormat="1" ht="17.25" customHeight="1">
      <c r="B78" s="39"/>
      <c r="E78" s="317" t="str">
        <f>E9</f>
        <v>SO 100 - Komunikace a zpevněné plochy</v>
      </c>
      <c r="F78" s="343"/>
      <c r="G78" s="343"/>
      <c r="H78" s="343"/>
      <c r="L78" s="39"/>
    </row>
    <row r="79" spans="2:12" s="1" customFormat="1" ht="6.9" customHeight="1">
      <c r="B79" s="39"/>
      <c r="L79" s="39"/>
    </row>
    <row r="80" spans="2:12" s="1" customFormat="1" ht="18" customHeight="1">
      <c r="B80" s="39"/>
      <c r="C80" s="61" t="s">
        <v>23</v>
      </c>
      <c r="F80" s="147" t="str">
        <f>F12</f>
        <v>Praha 7 - Holešovice</v>
      </c>
      <c r="I80" s="148" t="s">
        <v>25</v>
      </c>
      <c r="J80" s="65" t="str">
        <f>IF(J12="","",J12)</f>
        <v>29. 11. 2017</v>
      </c>
      <c r="L80" s="39"/>
    </row>
    <row r="81" spans="2:65" s="1" customFormat="1" ht="6.9" customHeight="1">
      <c r="B81" s="39"/>
      <c r="L81" s="39"/>
    </row>
    <row r="82" spans="2:65" s="1" customFormat="1" ht="13.2">
      <c r="B82" s="39"/>
      <c r="C82" s="61" t="s">
        <v>27</v>
      </c>
      <c r="F82" s="147" t="str">
        <f>E15</f>
        <v xml:space="preserve"> </v>
      </c>
      <c r="I82" s="148" t="s">
        <v>33</v>
      </c>
      <c r="J82" s="147" t="str">
        <f>E21</f>
        <v xml:space="preserve"> </v>
      </c>
      <c r="L82" s="39"/>
    </row>
    <row r="83" spans="2:65" s="1" customFormat="1" ht="14.4" customHeight="1">
      <c r="B83" s="39"/>
      <c r="C83" s="61" t="s">
        <v>31</v>
      </c>
      <c r="F83" s="147" t="str">
        <f>IF(E18="","",E18)</f>
        <v/>
      </c>
      <c r="L83" s="39"/>
    </row>
    <row r="84" spans="2:65" s="1" customFormat="1" ht="10.35" customHeight="1">
      <c r="B84" s="39"/>
      <c r="L84" s="39"/>
    </row>
    <row r="85" spans="2:65" s="9" customFormat="1" ht="29.25" customHeight="1">
      <c r="B85" s="149"/>
      <c r="C85" s="150" t="s">
        <v>118</v>
      </c>
      <c r="D85" s="151" t="s">
        <v>56</v>
      </c>
      <c r="E85" s="151" t="s">
        <v>52</v>
      </c>
      <c r="F85" s="151" t="s">
        <v>119</v>
      </c>
      <c r="G85" s="151" t="s">
        <v>120</v>
      </c>
      <c r="H85" s="151" t="s">
        <v>121</v>
      </c>
      <c r="I85" s="152" t="s">
        <v>122</v>
      </c>
      <c r="J85" s="151" t="s">
        <v>107</v>
      </c>
      <c r="K85" s="153" t="s">
        <v>123</v>
      </c>
      <c r="L85" s="149"/>
      <c r="M85" s="71" t="s">
        <v>124</v>
      </c>
      <c r="N85" s="72" t="s">
        <v>41</v>
      </c>
      <c r="O85" s="72" t="s">
        <v>125</v>
      </c>
      <c r="P85" s="72" t="s">
        <v>126</v>
      </c>
      <c r="Q85" s="72" t="s">
        <v>127</v>
      </c>
      <c r="R85" s="72" t="s">
        <v>128</v>
      </c>
      <c r="S85" s="72" t="s">
        <v>129</v>
      </c>
      <c r="T85" s="73" t="s">
        <v>130</v>
      </c>
    </row>
    <row r="86" spans="2:65" s="1" customFormat="1" ht="29.25" customHeight="1">
      <c r="B86" s="39"/>
      <c r="C86" s="75" t="s">
        <v>108</v>
      </c>
      <c r="J86" s="154">
        <f>BK86</f>
        <v>0</v>
      </c>
      <c r="L86" s="39"/>
      <c r="M86" s="74"/>
      <c r="N86" s="66"/>
      <c r="O86" s="66"/>
      <c r="P86" s="155">
        <f>P87+P278</f>
        <v>0</v>
      </c>
      <c r="Q86" s="66"/>
      <c r="R86" s="155">
        <f>R87+R278</f>
        <v>1685.4105273300001</v>
      </c>
      <c r="S86" s="66"/>
      <c r="T86" s="156">
        <f>T87+T278</f>
        <v>2033.5309999999997</v>
      </c>
      <c r="AT86" s="22" t="s">
        <v>70</v>
      </c>
      <c r="AU86" s="22" t="s">
        <v>109</v>
      </c>
      <c r="BK86" s="157">
        <f>BK87+BK278</f>
        <v>0</v>
      </c>
    </row>
    <row r="87" spans="2:65" s="10" customFormat="1" ht="37.35" customHeight="1">
      <c r="B87" s="158"/>
      <c r="D87" s="159" t="s">
        <v>70</v>
      </c>
      <c r="E87" s="160" t="s">
        <v>208</v>
      </c>
      <c r="F87" s="160" t="s">
        <v>209</v>
      </c>
      <c r="I87" s="161"/>
      <c r="J87" s="162">
        <f>BK87</f>
        <v>0</v>
      </c>
      <c r="L87" s="158"/>
      <c r="M87" s="163"/>
      <c r="N87" s="164"/>
      <c r="O87" s="164"/>
      <c r="P87" s="165">
        <f>P88+P147+P155+P204+P207+P255+P275</f>
        <v>0</v>
      </c>
      <c r="Q87" s="164"/>
      <c r="R87" s="165">
        <f>R88+R147+R155+R204+R207+R255+R275</f>
        <v>1684.9197993300002</v>
      </c>
      <c r="S87" s="164"/>
      <c r="T87" s="166">
        <f>T88+T147+T155+T204+T207+T255+T275</f>
        <v>2033.5309999999997</v>
      </c>
      <c r="AR87" s="159" t="s">
        <v>79</v>
      </c>
      <c r="AT87" s="167" t="s">
        <v>70</v>
      </c>
      <c r="AU87" s="167" t="s">
        <v>71</v>
      </c>
      <c r="AY87" s="159" t="s">
        <v>134</v>
      </c>
      <c r="BK87" s="168">
        <f>BK88+BK147+BK155+BK204+BK207+BK255+BK275</f>
        <v>0</v>
      </c>
    </row>
    <row r="88" spans="2:65" s="10" customFormat="1" ht="19.95" customHeight="1">
      <c r="B88" s="158"/>
      <c r="D88" s="159" t="s">
        <v>70</v>
      </c>
      <c r="E88" s="169" t="s">
        <v>79</v>
      </c>
      <c r="F88" s="169" t="s">
        <v>210</v>
      </c>
      <c r="I88" s="161"/>
      <c r="J88" s="170">
        <f>BK88</f>
        <v>0</v>
      </c>
      <c r="L88" s="158"/>
      <c r="M88" s="163"/>
      <c r="N88" s="164"/>
      <c r="O88" s="164"/>
      <c r="P88" s="165">
        <f>SUM(P89:P146)</f>
        <v>0</v>
      </c>
      <c r="Q88" s="164"/>
      <c r="R88" s="165">
        <f>SUM(R89:R146)</f>
        <v>1131.7981992299999</v>
      </c>
      <c r="S88" s="164"/>
      <c r="T88" s="166">
        <f>SUM(T89:T146)</f>
        <v>2032.5369999999998</v>
      </c>
      <c r="AR88" s="159" t="s">
        <v>79</v>
      </c>
      <c r="AT88" s="167" t="s">
        <v>70</v>
      </c>
      <c r="AU88" s="167" t="s">
        <v>79</v>
      </c>
      <c r="AY88" s="159" t="s">
        <v>134</v>
      </c>
      <c r="BK88" s="168">
        <f>SUM(BK89:BK146)</f>
        <v>0</v>
      </c>
    </row>
    <row r="89" spans="2:65" s="1" customFormat="1" ht="16.5" customHeight="1">
      <c r="B89" s="171"/>
      <c r="C89" s="172" t="s">
        <v>79</v>
      </c>
      <c r="D89" s="172" t="s">
        <v>137</v>
      </c>
      <c r="E89" s="173" t="s">
        <v>211</v>
      </c>
      <c r="F89" s="174" t="s">
        <v>212</v>
      </c>
      <c r="G89" s="175" t="s">
        <v>213</v>
      </c>
      <c r="H89" s="176">
        <v>0.11799999999999999</v>
      </c>
      <c r="I89" s="177"/>
      <c r="J89" s="178">
        <f>ROUND(I89*H89,2)</f>
        <v>0</v>
      </c>
      <c r="K89" s="174" t="s">
        <v>145</v>
      </c>
      <c r="L89" s="39"/>
      <c r="M89" s="179" t="s">
        <v>5</v>
      </c>
      <c r="N89" s="180" t="s">
        <v>42</v>
      </c>
      <c r="O89" s="40"/>
      <c r="P89" s="181">
        <f>O89*H89</f>
        <v>0</v>
      </c>
      <c r="Q89" s="181">
        <v>0</v>
      </c>
      <c r="R89" s="181">
        <f>Q89*H89</f>
        <v>0</v>
      </c>
      <c r="S89" s="181">
        <v>0</v>
      </c>
      <c r="T89" s="182">
        <f>S89*H89</f>
        <v>0</v>
      </c>
      <c r="AR89" s="22" t="s">
        <v>152</v>
      </c>
      <c r="AT89" s="22" t="s">
        <v>137</v>
      </c>
      <c r="AU89" s="22" t="s">
        <v>81</v>
      </c>
      <c r="AY89" s="22" t="s">
        <v>134</v>
      </c>
      <c r="BE89" s="183">
        <f>IF(N89="základní",J89,0)</f>
        <v>0</v>
      </c>
      <c r="BF89" s="183">
        <f>IF(N89="snížená",J89,0)</f>
        <v>0</v>
      </c>
      <c r="BG89" s="183">
        <f>IF(N89="zákl. přenesená",J89,0)</f>
        <v>0</v>
      </c>
      <c r="BH89" s="183">
        <f>IF(N89="sníž. přenesená",J89,0)</f>
        <v>0</v>
      </c>
      <c r="BI89" s="183">
        <f>IF(N89="nulová",J89,0)</f>
        <v>0</v>
      </c>
      <c r="BJ89" s="22" t="s">
        <v>79</v>
      </c>
      <c r="BK89" s="183">
        <f>ROUND(I89*H89,2)</f>
        <v>0</v>
      </c>
      <c r="BL89" s="22" t="s">
        <v>152</v>
      </c>
      <c r="BM89" s="22" t="s">
        <v>214</v>
      </c>
    </row>
    <row r="90" spans="2:65" s="1" customFormat="1" ht="84">
      <c r="B90" s="39"/>
      <c r="D90" s="188" t="s">
        <v>215</v>
      </c>
      <c r="F90" s="189" t="s">
        <v>216</v>
      </c>
      <c r="I90" s="190"/>
      <c r="L90" s="39"/>
      <c r="M90" s="191"/>
      <c r="N90" s="40"/>
      <c r="O90" s="40"/>
      <c r="P90" s="40"/>
      <c r="Q90" s="40"/>
      <c r="R90" s="40"/>
      <c r="S90" s="40"/>
      <c r="T90" s="68"/>
      <c r="AT90" s="22" t="s">
        <v>215</v>
      </c>
      <c r="AU90" s="22" t="s">
        <v>81</v>
      </c>
    </row>
    <row r="91" spans="2:65" s="1" customFormat="1" ht="25.5" customHeight="1">
      <c r="B91" s="171"/>
      <c r="C91" s="172" t="s">
        <v>81</v>
      </c>
      <c r="D91" s="172" t="s">
        <v>137</v>
      </c>
      <c r="E91" s="173" t="s">
        <v>217</v>
      </c>
      <c r="F91" s="174" t="s">
        <v>218</v>
      </c>
      <c r="G91" s="175" t="s">
        <v>219</v>
      </c>
      <c r="H91" s="176">
        <v>117.7</v>
      </c>
      <c r="I91" s="177"/>
      <c r="J91" s="178">
        <f>ROUND(I91*H91,2)</f>
        <v>0</v>
      </c>
      <c r="K91" s="174" t="s">
        <v>145</v>
      </c>
      <c r="L91" s="39"/>
      <c r="M91" s="179" t="s">
        <v>5</v>
      </c>
      <c r="N91" s="180" t="s">
        <v>42</v>
      </c>
      <c r="O91" s="40"/>
      <c r="P91" s="181">
        <f>O91*H91</f>
        <v>0</v>
      </c>
      <c r="Q91" s="181">
        <v>0</v>
      </c>
      <c r="R91" s="181">
        <f>Q91*H91</f>
        <v>0</v>
      </c>
      <c r="S91" s="181">
        <v>0</v>
      </c>
      <c r="T91" s="182">
        <f>S91*H91</f>
        <v>0</v>
      </c>
      <c r="AR91" s="22" t="s">
        <v>152</v>
      </c>
      <c r="AT91" s="22" t="s">
        <v>137</v>
      </c>
      <c r="AU91" s="22" t="s">
        <v>81</v>
      </c>
      <c r="AY91" s="22" t="s">
        <v>134</v>
      </c>
      <c r="BE91" s="183">
        <f>IF(N91="základní",J91,0)</f>
        <v>0</v>
      </c>
      <c r="BF91" s="183">
        <f>IF(N91="snížená",J91,0)</f>
        <v>0</v>
      </c>
      <c r="BG91" s="183">
        <f>IF(N91="zákl. přenesená",J91,0)</f>
        <v>0</v>
      </c>
      <c r="BH91" s="183">
        <f>IF(N91="sníž. přenesená",J91,0)</f>
        <v>0</v>
      </c>
      <c r="BI91" s="183">
        <f>IF(N91="nulová",J91,0)</f>
        <v>0</v>
      </c>
      <c r="BJ91" s="22" t="s">
        <v>79</v>
      </c>
      <c r="BK91" s="183">
        <f>ROUND(I91*H91,2)</f>
        <v>0</v>
      </c>
      <c r="BL91" s="22" t="s">
        <v>152</v>
      </c>
      <c r="BM91" s="22" t="s">
        <v>220</v>
      </c>
    </row>
    <row r="92" spans="2:65" s="1" customFormat="1" ht="144">
      <c r="B92" s="39"/>
      <c r="D92" s="188" t="s">
        <v>215</v>
      </c>
      <c r="F92" s="189" t="s">
        <v>221</v>
      </c>
      <c r="I92" s="190"/>
      <c r="L92" s="39"/>
      <c r="M92" s="191"/>
      <c r="N92" s="40"/>
      <c r="O92" s="40"/>
      <c r="P92" s="40"/>
      <c r="Q92" s="40"/>
      <c r="R92" s="40"/>
      <c r="S92" s="40"/>
      <c r="T92" s="68"/>
      <c r="AT92" s="22" t="s">
        <v>215</v>
      </c>
      <c r="AU92" s="22" t="s">
        <v>81</v>
      </c>
    </row>
    <row r="93" spans="2:65" s="1" customFormat="1" ht="51" customHeight="1">
      <c r="B93" s="171"/>
      <c r="C93" s="172" t="s">
        <v>147</v>
      </c>
      <c r="D93" s="172" t="s">
        <v>137</v>
      </c>
      <c r="E93" s="173" t="s">
        <v>222</v>
      </c>
      <c r="F93" s="174" t="s">
        <v>223</v>
      </c>
      <c r="G93" s="175" t="s">
        <v>219</v>
      </c>
      <c r="H93" s="176">
        <v>182.6</v>
      </c>
      <c r="I93" s="177"/>
      <c r="J93" s="178">
        <f>ROUND(I93*H93,2)</f>
        <v>0</v>
      </c>
      <c r="K93" s="174" t="s">
        <v>145</v>
      </c>
      <c r="L93" s="39"/>
      <c r="M93" s="179" t="s">
        <v>5</v>
      </c>
      <c r="N93" s="180" t="s">
        <v>42</v>
      </c>
      <c r="O93" s="40"/>
      <c r="P93" s="181">
        <f>O93*H93</f>
        <v>0</v>
      </c>
      <c r="Q93" s="181">
        <v>0</v>
      </c>
      <c r="R93" s="181">
        <f>Q93*H93</f>
        <v>0</v>
      </c>
      <c r="S93" s="181">
        <v>0.29499999999999998</v>
      </c>
      <c r="T93" s="182">
        <f>S93*H93</f>
        <v>53.866999999999997</v>
      </c>
      <c r="AR93" s="22" t="s">
        <v>152</v>
      </c>
      <c r="AT93" s="22" t="s">
        <v>137</v>
      </c>
      <c r="AU93" s="22" t="s">
        <v>81</v>
      </c>
      <c r="AY93" s="22" t="s">
        <v>134</v>
      </c>
      <c r="BE93" s="183">
        <f>IF(N93="základní",J93,0)</f>
        <v>0</v>
      </c>
      <c r="BF93" s="183">
        <f>IF(N93="snížená",J93,0)</f>
        <v>0</v>
      </c>
      <c r="BG93" s="183">
        <f>IF(N93="zákl. přenesená",J93,0)</f>
        <v>0</v>
      </c>
      <c r="BH93" s="183">
        <f>IF(N93="sníž. přenesená",J93,0)</f>
        <v>0</v>
      </c>
      <c r="BI93" s="183">
        <f>IF(N93="nulová",J93,0)</f>
        <v>0</v>
      </c>
      <c r="BJ93" s="22" t="s">
        <v>79</v>
      </c>
      <c r="BK93" s="183">
        <f>ROUND(I93*H93,2)</f>
        <v>0</v>
      </c>
      <c r="BL93" s="22" t="s">
        <v>152</v>
      </c>
      <c r="BM93" s="22" t="s">
        <v>224</v>
      </c>
    </row>
    <row r="94" spans="2:65" s="1" customFormat="1" ht="180">
      <c r="B94" s="39"/>
      <c r="D94" s="188" t="s">
        <v>215</v>
      </c>
      <c r="F94" s="189" t="s">
        <v>225</v>
      </c>
      <c r="I94" s="190"/>
      <c r="L94" s="39"/>
      <c r="M94" s="191"/>
      <c r="N94" s="40"/>
      <c r="O94" s="40"/>
      <c r="P94" s="40"/>
      <c r="Q94" s="40"/>
      <c r="R94" s="40"/>
      <c r="S94" s="40"/>
      <c r="T94" s="68"/>
      <c r="AT94" s="22" t="s">
        <v>215</v>
      </c>
      <c r="AU94" s="22" t="s">
        <v>81</v>
      </c>
    </row>
    <row r="95" spans="2:65" s="1" customFormat="1" ht="51" customHeight="1">
      <c r="B95" s="171"/>
      <c r="C95" s="172" t="s">
        <v>152</v>
      </c>
      <c r="D95" s="172" t="s">
        <v>137</v>
      </c>
      <c r="E95" s="173" t="s">
        <v>226</v>
      </c>
      <c r="F95" s="174" t="s">
        <v>227</v>
      </c>
      <c r="G95" s="175" t="s">
        <v>219</v>
      </c>
      <c r="H95" s="176">
        <v>85.8</v>
      </c>
      <c r="I95" s="177"/>
      <c r="J95" s="178">
        <f>ROUND(I95*H95,2)</f>
        <v>0</v>
      </c>
      <c r="K95" s="174" t="s">
        <v>145</v>
      </c>
      <c r="L95" s="39"/>
      <c r="M95" s="179" t="s">
        <v>5</v>
      </c>
      <c r="N95" s="180" t="s">
        <v>42</v>
      </c>
      <c r="O95" s="40"/>
      <c r="P95" s="181">
        <f>O95*H95</f>
        <v>0</v>
      </c>
      <c r="Q95" s="181">
        <v>0</v>
      </c>
      <c r="R95" s="181">
        <f>Q95*H95</f>
        <v>0</v>
      </c>
      <c r="S95" s="181">
        <v>0.316</v>
      </c>
      <c r="T95" s="182">
        <f>S95*H95</f>
        <v>27.1128</v>
      </c>
      <c r="AR95" s="22" t="s">
        <v>152</v>
      </c>
      <c r="AT95" s="22" t="s">
        <v>137</v>
      </c>
      <c r="AU95" s="22" t="s">
        <v>81</v>
      </c>
      <c r="AY95" s="22" t="s">
        <v>134</v>
      </c>
      <c r="BE95" s="183">
        <f>IF(N95="základní",J95,0)</f>
        <v>0</v>
      </c>
      <c r="BF95" s="183">
        <f>IF(N95="snížená",J95,0)</f>
        <v>0</v>
      </c>
      <c r="BG95" s="183">
        <f>IF(N95="zákl. přenesená",J95,0)</f>
        <v>0</v>
      </c>
      <c r="BH95" s="183">
        <f>IF(N95="sníž. přenesená",J95,0)</f>
        <v>0</v>
      </c>
      <c r="BI95" s="183">
        <f>IF(N95="nulová",J95,0)</f>
        <v>0</v>
      </c>
      <c r="BJ95" s="22" t="s">
        <v>79</v>
      </c>
      <c r="BK95" s="183">
        <f>ROUND(I95*H95,2)</f>
        <v>0</v>
      </c>
      <c r="BL95" s="22" t="s">
        <v>152</v>
      </c>
      <c r="BM95" s="22" t="s">
        <v>228</v>
      </c>
    </row>
    <row r="96" spans="2:65" s="1" customFormat="1" ht="252">
      <c r="B96" s="39"/>
      <c r="D96" s="188" t="s">
        <v>215</v>
      </c>
      <c r="F96" s="189" t="s">
        <v>229</v>
      </c>
      <c r="I96" s="190"/>
      <c r="L96" s="39"/>
      <c r="M96" s="191"/>
      <c r="N96" s="40"/>
      <c r="O96" s="40"/>
      <c r="P96" s="40"/>
      <c r="Q96" s="40"/>
      <c r="R96" s="40"/>
      <c r="S96" s="40"/>
      <c r="T96" s="68"/>
      <c r="AT96" s="22" t="s">
        <v>215</v>
      </c>
      <c r="AU96" s="22" t="s">
        <v>81</v>
      </c>
    </row>
    <row r="97" spans="2:65" s="1" customFormat="1" ht="51" customHeight="1">
      <c r="B97" s="171"/>
      <c r="C97" s="172" t="s">
        <v>133</v>
      </c>
      <c r="D97" s="172" t="s">
        <v>137</v>
      </c>
      <c r="E97" s="173" t="s">
        <v>230</v>
      </c>
      <c r="F97" s="174" t="s">
        <v>231</v>
      </c>
      <c r="G97" s="175" t="s">
        <v>219</v>
      </c>
      <c r="H97" s="176">
        <v>2092.1999999999998</v>
      </c>
      <c r="I97" s="177"/>
      <c r="J97" s="178">
        <f>ROUND(I97*H97,2)</f>
        <v>0</v>
      </c>
      <c r="K97" s="174" t="s">
        <v>145</v>
      </c>
      <c r="L97" s="39"/>
      <c r="M97" s="179" t="s">
        <v>5</v>
      </c>
      <c r="N97" s="180" t="s">
        <v>42</v>
      </c>
      <c r="O97" s="40"/>
      <c r="P97" s="181">
        <f>O97*H97</f>
        <v>0</v>
      </c>
      <c r="Q97" s="181">
        <v>0</v>
      </c>
      <c r="R97" s="181">
        <f>Q97*H97</f>
        <v>0</v>
      </c>
      <c r="S97" s="181">
        <v>0.28999999999999998</v>
      </c>
      <c r="T97" s="182">
        <f>S97*H97</f>
        <v>606.73799999999994</v>
      </c>
      <c r="AR97" s="22" t="s">
        <v>152</v>
      </c>
      <c r="AT97" s="22" t="s">
        <v>137</v>
      </c>
      <c r="AU97" s="22" t="s">
        <v>81</v>
      </c>
      <c r="AY97" s="22" t="s">
        <v>134</v>
      </c>
      <c r="BE97" s="183">
        <f>IF(N97="základní",J97,0)</f>
        <v>0</v>
      </c>
      <c r="BF97" s="183">
        <f>IF(N97="snížená",J97,0)</f>
        <v>0</v>
      </c>
      <c r="BG97" s="183">
        <f>IF(N97="zákl. přenesená",J97,0)</f>
        <v>0</v>
      </c>
      <c r="BH97" s="183">
        <f>IF(N97="sníž. přenesená",J97,0)</f>
        <v>0</v>
      </c>
      <c r="BI97" s="183">
        <f>IF(N97="nulová",J97,0)</f>
        <v>0</v>
      </c>
      <c r="BJ97" s="22" t="s">
        <v>79</v>
      </c>
      <c r="BK97" s="183">
        <f>ROUND(I97*H97,2)</f>
        <v>0</v>
      </c>
      <c r="BL97" s="22" t="s">
        <v>152</v>
      </c>
      <c r="BM97" s="22" t="s">
        <v>232</v>
      </c>
    </row>
    <row r="98" spans="2:65" s="1" customFormat="1" ht="252">
      <c r="B98" s="39"/>
      <c r="D98" s="188" t="s">
        <v>215</v>
      </c>
      <c r="F98" s="189" t="s">
        <v>229</v>
      </c>
      <c r="I98" s="190"/>
      <c r="L98" s="39"/>
      <c r="M98" s="191"/>
      <c r="N98" s="40"/>
      <c r="O98" s="40"/>
      <c r="P98" s="40"/>
      <c r="Q98" s="40"/>
      <c r="R98" s="40"/>
      <c r="S98" s="40"/>
      <c r="T98" s="68"/>
      <c r="AT98" s="22" t="s">
        <v>215</v>
      </c>
      <c r="AU98" s="22" t="s">
        <v>81</v>
      </c>
    </row>
    <row r="99" spans="2:65" s="1" customFormat="1" ht="38.25" customHeight="1">
      <c r="B99" s="171"/>
      <c r="C99" s="172" t="s">
        <v>159</v>
      </c>
      <c r="D99" s="172" t="s">
        <v>137</v>
      </c>
      <c r="E99" s="173" t="s">
        <v>233</v>
      </c>
      <c r="F99" s="174" t="s">
        <v>234</v>
      </c>
      <c r="G99" s="175" t="s">
        <v>219</v>
      </c>
      <c r="H99" s="176">
        <v>984.5</v>
      </c>
      <c r="I99" s="177"/>
      <c r="J99" s="178">
        <f>ROUND(I99*H99,2)</f>
        <v>0</v>
      </c>
      <c r="K99" s="174" t="s">
        <v>145</v>
      </c>
      <c r="L99" s="39"/>
      <c r="M99" s="179" t="s">
        <v>5</v>
      </c>
      <c r="N99" s="180" t="s">
        <v>42</v>
      </c>
      <c r="O99" s="40"/>
      <c r="P99" s="181">
        <f>O99*H99</f>
        <v>0</v>
      </c>
      <c r="Q99" s="181">
        <v>0</v>
      </c>
      <c r="R99" s="181">
        <f>Q99*H99</f>
        <v>0</v>
      </c>
      <c r="S99" s="181">
        <v>0.24</v>
      </c>
      <c r="T99" s="182">
        <f>S99*H99</f>
        <v>236.28</v>
      </c>
      <c r="AR99" s="22" t="s">
        <v>152</v>
      </c>
      <c r="AT99" s="22" t="s">
        <v>137</v>
      </c>
      <c r="AU99" s="22" t="s">
        <v>81</v>
      </c>
      <c r="AY99" s="22" t="s">
        <v>134</v>
      </c>
      <c r="BE99" s="183">
        <f>IF(N99="základní",J99,0)</f>
        <v>0</v>
      </c>
      <c r="BF99" s="183">
        <f>IF(N99="snížená",J99,0)</f>
        <v>0</v>
      </c>
      <c r="BG99" s="183">
        <f>IF(N99="zákl. přenesená",J99,0)</f>
        <v>0</v>
      </c>
      <c r="BH99" s="183">
        <f>IF(N99="sníž. přenesená",J99,0)</f>
        <v>0</v>
      </c>
      <c r="BI99" s="183">
        <f>IF(N99="nulová",J99,0)</f>
        <v>0</v>
      </c>
      <c r="BJ99" s="22" t="s">
        <v>79</v>
      </c>
      <c r="BK99" s="183">
        <f>ROUND(I99*H99,2)</f>
        <v>0</v>
      </c>
      <c r="BL99" s="22" t="s">
        <v>152</v>
      </c>
      <c r="BM99" s="22" t="s">
        <v>235</v>
      </c>
    </row>
    <row r="100" spans="2:65" s="1" customFormat="1" ht="252">
      <c r="B100" s="39"/>
      <c r="D100" s="188" t="s">
        <v>215</v>
      </c>
      <c r="F100" s="189" t="s">
        <v>229</v>
      </c>
      <c r="I100" s="190"/>
      <c r="L100" s="39"/>
      <c r="M100" s="191"/>
      <c r="N100" s="40"/>
      <c r="O100" s="40"/>
      <c r="P100" s="40"/>
      <c r="Q100" s="40"/>
      <c r="R100" s="40"/>
      <c r="S100" s="40"/>
      <c r="T100" s="68"/>
      <c r="AT100" s="22" t="s">
        <v>215</v>
      </c>
      <c r="AU100" s="22" t="s">
        <v>81</v>
      </c>
    </row>
    <row r="101" spans="2:65" s="1" customFormat="1" ht="51" customHeight="1">
      <c r="B101" s="171"/>
      <c r="C101" s="172" t="s">
        <v>165</v>
      </c>
      <c r="D101" s="172" t="s">
        <v>137</v>
      </c>
      <c r="E101" s="173" t="s">
        <v>236</v>
      </c>
      <c r="F101" s="174" t="s">
        <v>237</v>
      </c>
      <c r="G101" s="175" t="s">
        <v>219</v>
      </c>
      <c r="H101" s="176">
        <v>1021.9</v>
      </c>
      <c r="I101" s="177"/>
      <c r="J101" s="178">
        <f>ROUND(I101*H101,2)</f>
        <v>0</v>
      </c>
      <c r="K101" s="174" t="s">
        <v>145</v>
      </c>
      <c r="L101" s="39"/>
      <c r="M101" s="179" t="s">
        <v>5</v>
      </c>
      <c r="N101" s="180" t="s">
        <v>42</v>
      </c>
      <c r="O101" s="40"/>
      <c r="P101" s="181">
        <f>O101*H101</f>
        <v>0</v>
      </c>
      <c r="Q101" s="181">
        <v>0</v>
      </c>
      <c r="R101" s="181">
        <f>Q101*H101</f>
        <v>0</v>
      </c>
      <c r="S101" s="181">
        <v>0.32500000000000001</v>
      </c>
      <c r="T101" s="182">
        <f>S101*H101</f>
        <v>332.11750000000001</v>
      </c>
      <c r="AR101" s="22" t="s">
        <v>152</v>
      </c>
      <c r="AT101" s="22" t="s">
        <v>137</v>
      </c>
      <c r="AU101" s="22" t="s">
        <v>81</v>
      </c>
      <c r="AY101" s="22" t="s">
        <v>134</v>
      </c>
      <c r="BE101" s="183">
        <f>IF(N101="základní",J101,0)</f>
        <v>0</v>
      </c>
      <c r="BF101" s="183">
        <f>IF(N101="snížená",J101,0)</f>
        <v>0</v>
      </c>
      <c r="BG101" s="183">
        <f>IF(N101="zákl. přenesená",J101,0)</f>
        <v>0</v>
      </c>
      <c r="BH101" s="183">
        <f>IF(N101="sníž. přenesená",J101,0)</f>
        <v>0</v>
      </c>
      <c r="BI101" s="183">
        <f>IF(N101="nulová",J101,0)</f>
        <v>0</v>
      </c>
      <c r="BJ101" s="22" t="s">
        <v>79</v>
      </c>
      <c r="BK101" s="183">
        <f>ROUND(I101*H101,2)</f>
        <v>0</v>
      </c>
      <c r="BL101" s="22" t="s">
        <v>152</v>
      </c>
      <c r="BM101" s="22" t="s">
        <v>238</v>
      </c>
    </row>
    <row r="102" spans="2:65" s="1" customFormat="1" ht="252">
      <c r="B102" s="39"/>
      <c r="D102" s="188" t="s">
        <v>215</v>
      </c>
      <c r="F102" s="189" t="s">
        <v>229</v>
      </c>
      <c r="I102" s="190"/>
      <c r="L102" s="39"/>
      <c r="M102" s="191"/>
      <c r="N102" s="40"/>
      <c r="O102" s="40"/>
      <c r="P102" s="40"/>
      <c r="Q102" s="40"/>
      <c r="R102" s="40"/>
      <c r="S102" s="40"/>
      <c r="T102" s="68"/>
      <c r="AT102" s="22" t="s">
        <v>215</v>
      </c>
      <c r="AU102" s="22" t="s">
        <v>81</v>
      </c>
    </row>
    <row r="103" spans="2:65" s="1" customFormat="1" ht="38.25" customHeight="1">
      <c r="B103" s="171"/>
      <c r="C103" s="172" t="s">
        <v>168</v>
      </c>
      <c r="D103" s="172" t="s">
        <v>137</v>
      </c>
      <c r="E103" s="173" t="s">
        <v>239</v>
      </c>
      <c r="F103" s="174" t="s">
        <v>240</v>
      </c>
      <c r="G103" s="175" t="s">
        <v>219</v>
      </c>
      <c r="H103" s="176">
        <v>984.5</v>
      </c>
      <c r="I103" s="177"/>
      <c r="J103" s="178">
        <f>ROUND(I103*H103,2)</f>
        <v>0</v>
      </c>
      <c r="K103" s="174" t="s">
        <v>145</v>
      </c>
      <c r="L103" s="39"/>
      <c r="M103" s="179" t="s">
        <v>5</v>
      </c>
      <c r="N103" s="180" t="s">
        <v>42</v>
      </c>
      <c r="O103" s="40"/>
      <c r="P103" s="181">
        <f>O103*H103</f>
        <v>0</v>
      </c>
      <c r="Q103" s="181">
        <v>0</v>
      </c>
      <c r="R103" s="181">
        <f>Q103*H103</f>
        <v>0</v>
      </c>
      <c r="S103" s="181">
        <v>9.8000000000000004E-2</v>
      </c>
      <c r="T103" s="182">
        <f>S103*H103</f>
        <v>96.481000000000009</v>
      </c>
      <c r="AR103" s="22" t="s">
        <v>152</v>
      </c>
      <c r="AT103" s="22" t="s">
        <v>137</v>
      </c>
      <c r="AU103" s="22" t="s">
        <v>81</v>
      </c>
      <c r="AY103" s="22" t="s">
        <v>134</v>
      </c>
      <c r="BE103" s="183">
        <f>IF(N103="základní",J103,0)</f>
        <v>0</v>
      </c>
      <c r="BF103" s="183">
        <f>IF(N103="snížená",J103,0)</f>
        <v>0</v>
      </c>
      <c r="BG103" s="183">
        <f>IF(N103="zákl. přenesená",J103,0)</f>
        <v>0</v>
      </c>
      <c r="BH103" s="183">
        <f>IF(N103="sníž. přenesená",J103,0)</f>
        <v>0</v>
      </c>
      <c r="BI103" s="183">
        <f>IF(N103="nulová",J103,0)</f>
        <v>0</v>
      </c>
      <c r="BJ103" s="22" t="s">
        <v>79</v>
      </c>
      <c r="BK103" s="183">
        <f>ROUND(I103*H103,2)</f>
        <v>0</v>
      </c>
      <c r="BL103" s="22" t="s">
        <v>152</v>
      </c>
      <c r="BM103" s="22" t="s">
        <v>241</v>
      </c>
    </row>
    <row r="104" spans="2:65" s="1" customFormat="1" ht="252">
      <c r="B104" s="39"/>
      <c r="D104" s="188" t="s">
        <v>215</v>
      </c>
      <c r="F104" s="189" t="s">
        <v>229</v>
      </c>
      <c r="I104" s="190"/>
      <c r="L104" s="39"/>
      <c r="M104" s="191"/>
      <c r="N104" s="40"/>
      <c r="O104" s="40"/>
      <c r="P104" s="40"/>
      <c r="Q104" s="40"/>
      <c r="R104" s="40"/>
      <c r="S104" s="40"/>
      <c r="T104" s="68"/>
      <c r="AT104" s="22" t="s">
        <v>215</v>
      </c>
      <c r="AU104" s="22" t="s">
        <v>81</v>
      </c>
    </row>
    <row r="105" spans="2:65" s="1" customFormat="1" ht="38.25" customHeight="1">
      <c r="B105" s="171"/>
      <c r="C105" s="172" t="s">
        <v>175</v>
      </c>
      <c r="D105" s="172" t="s">
        <v>137</v>
      </c>
      <c r="E105" s="173" t="s">
        <v>242</v>
      </c>
      <c r="F105" s="174" t="s">
        <v>243</v>
      </c>
      <c r="G105" s="175" t="s">
        <v>219</v>
      </c>
      <c r="H105" s="176">
        <v>1018.6</v>
      </c>
      <c r="I105" s="177"/>
      <c r="J105" s="178">
        <f>ROUND(I105*H105,2)</f>
        <v>0</v>
      </c>
      <c r="K105" s="174" t="s">
        <v>145</v>
      </c>
      <c r="L105" s="39"/>
      <c r="M105" s="179" t="s">
        <v>5</v>
      </c>
      <c r="N105" s="180" t="s">
        <v>42</v>
      </c>
      <c r="O105" s="40"/>
      <c r="P105" s="181">
        <f>O105*H105</f>
        <v>0</v>
      </c>
      <c r="Q105" s="181">
        <v>2.9999999999999997E-4</v>
      </c>
      <c r="R105" s="181">
        <f>Q105*H105</f>
        <v>0.30557999999999996</v>
      </c>
      <c r="S105" s="181">
        <v>0.51200000000000001</v>
      </c>
      <c r="T105" s="182">
        <f>S105*H105</f>
        <v>521.52319999999997</v>
      </c>
      <c r="AR105" s="22" t="s">
        <v>152</v>
      </c>
      <c r="AT105" s="22" t="s">
        <v>137</v>
      </c>
      <c r="AU105" s="22" t="s">
        <v>81</v>
      </c>
      <c r="AY105" s="22" t="s">
        <v>134</v>
      </c>
      <c r="BE105" s="183">
        <f>IF(N105="základní",J105,0)</f>
        <v>0</v>
      </c>
      <c r="BF105" s="183">
        <f>IF(N105="snížená",J105,0)</f>
        <v>0</v>
      </c>
      <c r="BG105" s="183">
        <f>IF(N105="zákl. přenesená",J105,0)</f>
        <v>0</v>
      </c>
      <c r="BH105" s="183">
        <f>IF(N105="sníž. přenesená",J105,0)</f>
        <v>0</v>
      </c>
      <c r="BI105" s="183">
        <f>IF(N105="nulová",J105,0)</f>
        <v>0</v>
      </c>
      <c r="BJ105" s="22" t="s">
        <v>79</v>
      </c>
      <c r="BK105" s="183">
        <f>ROUND(I105*H105,2)</f>
        <v>0</v>
      </c>
      <c r="BL105" s="22" t="s">
        <v>152</v>
      </c>
      <c r="BM105" s="22" t="s">
        <v>244</v>
      </c>
    </row>
    <row r="106" spans="2:65" s="1" customFormat="1" ht="204">
      <c r="B106" s="39"/>
      <c r="D106" s="188" t="s">
        <v>215</v>
      </c>
      <c r="F106" s="189" t="s">
        <v>245</v>
      </c>
      <c r="I106" s="190"/>
      <c r="L106" s="39"/>
      <c r="M106" s="191"/>
      <c r="N106" s="40"/>
      <c r="O106" s="40"/>
      <c r="P106" s="40"/>
      <c r="Q106" s="40"/>
      <c r="R106" s="40"/>
      <c r="S106" s="40"/>
      <c r="T106" s="68"/>
      <c r="AT106" s="22" t="s">
        <v>215</v>
      </c>
      <c r="AU106" s="22" t="s">
        <v>81</v>
      </c>
    </row>
    <row r="107" spans="2:65" s="1" customFormat="1" ht="38.25" customHeight="1">
      <c r="B107" s="171"/>
      <c r="C107" s="172" t="s">
        <v>181</v>
      </c>
      <c r="D107" s="172" t="s">
        <v>137</v>
      </c>
      <c r="E107" s="173" t="s">
        <v>246</v>
      </c>
      <c r="F107" s="174" t="s">
        <v>247</v>
      </c>
      <c r="G107" s="175" t="s">
        <v>248</v>
      </c>
      <c r="H107" s="176">
        <v>531</v>
      </c>
      <c r="I107" s="177"/>
      <c r="J107" s="178">
        <f>ROUND(I107*H107,2)</f>
        <v>0</v>
      </c>
      <c r="K107" s="174" t="s">
        <v>145</v>
      </c>
      <c r="L107" s="39"/>
      <c r="M107" s="179" t="s">
        <v>5</v>
      </c>
      <c r="N107" s="180" t="s">
        <v>42</v>
      </c>
      <c r="O107" s="40"/>
      <c r="P107" s="181">
        <f>O107*H107</f>
        <v>0</v>
      </c>
      <c r="Q107" s="181">
        <v>0</v>
      </c>
      <c r="R107" s="181">
        <f>Q107*H107</f>
        <v>0</v>
      </c>
      <c r="S107" s="181">
        <v>0.28999999999999998</v>
      </c>
      <c r="T107" s="182">
        <f>S107*H107</f>
        <v>153.98999999999998</v>
      </c>
      <c r="AR107" s="22" t="s">
        <v>152</v>
      </c>
      <c r="AT107" s="22" t="s">
        <v>137</v>
      </c>
      <c r="AU107" s="22" t="s">
        <v>81</v>
      </c>
      <c r="AY107" s="22" t="s">
        <v>134</v>
      </c>
      <c r="BE107" s="183">
        <f>IF(N107="základní",J107,0)</f>
        <v>0</v>
      </c>
      <c r="BF107" s="183">
        <f>IF(N107="snížená",J107,0)</f>
        <v>0</v>
      </c>
      <c r="BG107" s="183">
        <f>IF(N107="zákl. přenesená",J107,0)</f>
        <v>0</v>
      </c>
      <c r="BH107" s="183">
        <f>IF(N107="sníž. přenesená",J107,0)</f>
        <v>0</v>
      </c>
      <c r="BI107" s="183">
        <f>IF(N107="nulová",J107,0)</f>
        <v>0</v>
      </c>
      <c r="BJ107" s="22" t="s">
        <v>79</v>
      </c>
      <c r="BK107" s="183">
        <f>ROUND(I107*H107,2)</f>
        <v>0</v>
      </c>
      <c r="BL107" s="22" t="s">
        <v>152</v>
      </c>
      <c r="BM107" s="22" t="s">
        <v>249</v>
      </c>
    </row>
    <row r="108" spans="2:65" s="1" customFormat="1" ht="144">
      <c r="B108" s="39"/>
      <c r="D108" s="188" t="s">
        <v>215</v>
      </c>
      <c r="F108" s="189" t="s">
        <v>250</v>
      </c>
      <c r="I108" s="190"/>
      <c r="L108" s="39"/>
      <c r="M108" s="191"/>
      <c r="N108" s="40"/>
      <c r="O108" s="40"/>
      <c r="P108" s="40"/>
      <c r="Q108" s="40"/>
      <c r="R108" s="40"/>
      <c r="S108" s="40"/>
      <c r="T108" s="68"/>
      <c r="AT108" s="22" t="s">
        <v>215</v>
      </c>
      <c r="AU108" s="22" t="s">
        <v>81</v>
      </c>
    </row>
    <row r="109" spans="2:65" s="1" customFormat="1" ht="38.25" customHeight="1">
      <c r="B109" s="171"/>
      <c r="C109" s="172" t="s">
        <v>187</v>
      </c>
      <c r="D109" s="172" t="s">
        <v>137</v>
      </c>
      <c r="E109" s="173" t="s">
        <v>251</v>
      </c>
      <c r="F109" s="174" t="s">
        <v>252</v>
      </c>
      <c r="G109" s="175" t="s">
        <v>248</v>
      </c>
      <c r="H109" s="176">
        <v>38.5</v>
      </c>
      <c r="I109" s="177"/>
      <c r="J109" s="178">
        <f>ROUND(I109*H109,2)</f>
        <v>0</v>
      </c>
      <c r="K109" s="174" t="s">
        <v>145</v>
      </c>
      <c r="L109" s="39"/>
      <c r="M109" s="179" t="s">
        <v>5</v>
      </c>
      <c r="N109" s="180" t="s">
        <v>42</v>
      </c>
      <c r="O109" s="40"/>
      <c r="P109" s="181">
        <f>O109*H109</f>
        <v>0</v>
      </c>
      <c r="Q109" s="181">
        <v>0</v>
      </c>
      <c r="R109" s="181">
        <f>Q109*H109</f>
        <v>0</v>
      </c>
      <c r="S109" s="181">
        <v>0.115</v>
      </c>
      <c r="T109" s="182">
        <f>S109*H109</f>
        <v>4.4275000000000002</v>
      </c>
      <c r="AR109" s="22" t="s">
        <v>152</v>
      </c>
      <c r="AT109" s="22" t="s">
        <v>137</v>
      </c>
      <c r="AU109" s="22" t="s">
        <v>81</v>
      </c>
      <c r="AY109" s="22" t="s">
        <v>134</v>
      </c>
      <c r="BE109" s="183">
        <f>IF(N109="základní",J109,0)</f>
        <v>0</v>
      </c>
      <c r="BF109" s="183">
        <f>IF(N109="snížená",J109,0)</f>
        <v>0</v>
      </c>
      <c r="BG109" s="183">
        <f>IF(N109="zákl. přenesená",J109,0)</f>
        <v>0</v>
      </c>
      <c r="BH109" s="183">
        <f>IF(N109="sníž. přenesená",J109,0)</f>
        <v>0</v>
      </c>
      <c r="BI109" s="183">
        <f>IF(N109="nulová",J109,0)</f>
        <v>0</v>
      </c>
      <c r="BJ109" s="22" t="s">
        <v>79</v>
      </c>
      <c r="BK109" s="183">
        <f>ROUND(I109*H109,2)</f>
        <v>0</v>
      </c>
      <c r="BL109" s="22" t="s">
        <v>152</v>
      </c>
      <c r="BM109" s="22" t="s">
        <v>253</v>
      </c>
    </row>
    <row r="110" spans="2:65" s="1" customFormat="1" ht="144">
      <c r="B110" s="39"/>
      <c r="D110" s="188" t="s">
        <v>215</v>
      </c>
      <c r="F110" s="189" t="s">
        <v>250</v>
      </c>
      <c r="I110" s="190"/>
      <c r="L110" s="39"/>
      <c r="M110" s="191"/>
      <c r="N110" s="40"/>
      <c r="O110" s="40"/>
      <c r="P110" s="40"/>
      <c r="Q110" s="40"/>
      <c r="R110" s="40"/>
      <c r="S110" s="40"/>
      <c r="T110" s="68"/>
      <c r="AT110" s="22" t="s">
        <v>215</v>
      </c>
      <c r="AU110" s="22" t="s">
        <v>81</v>
      </c>
    </row>
    <row r="111" spans="2:65" s="1" customFormat="1" ht="38.25" customHeight="1">
      <c r="B111" s="171"/>
      <c r="C111" s="172" t="s">
        <v>193</v>
      </c>
      <c r="D111" s="172" t="s">
        <v>137</v>
      </c>
      <c r="E111" s="173" t="s">
        <v>254</v>
      </c>
      <c r="F111" s="174" t="s">
        <v>255</v>
      </c>
      <c r="G111" s="175" t="s">
        <v>256</v>
      </c>
      <c r="H111" s="176">
        <v>81.488</v>
      </c>
      <c r="I111" s="177"/>
      <c r="J111" s="178">
        <f>ROUND(I111*H111,2)</f>
        <v>0</v>
      </c>
      <c r="K111" s="174" t="s">
        <v>145</v>
      </c>
      <c r="L111" s="39"/>
      <c r="M111" s="179" t="s">
        <v>5</v>
      </c>
      <c r="N111" s="180" t="s">
        <v>42</v>
      </c>
      <c r="O111" s="40"/>
      <c r="P111" s="181">
        <f>O111*H111</f>
        <v>0</v>
      </c>
      <c r="Q111" s="181">
        <v>0</v>
      </c>
      <c r="R111" s="181">
        <f>Q111*H111</f>
        <v>0</v>
      </c>
      <c r="S111" s="181">
        <v>0</v>
      </c>
      <c r="T111" s="182">
        <f>S111*H111</f>
        <v>0</v>
      </c>
      <c r="AR111" s="22" t="s">
        <v>152</v>
      </c>
      <c r="AT111" s="22" t="s">
        <v>137</v>
      </c>
      <c r="AU111" s="22" t="s">
        <v>81</v>
      </c>
      <c r="AY111" s="22" t="s">
        <v>134</v>
      </c>
      <c r="BE111" s="183">
        <f>IF(N111="základní",J111,0)</f>
        <v>0</v>
      </c>
      <c r="BF111" s="183">
        <f>IF(N111="snížená",J111,0)</f>
        <v>0</v>
      </c>
      <c r="BG111" s="183">
        <f>IF(N111="zákl. přenesená",J111,0)</f>
        <v>0</v>
      </c>
      <c r="BH111" s="183">
        <f>IF(N111="sníž. přenesená",J111,0)</f>
        <v>0</v>
      </c>
      <c r="BI111" s="183">
        <f>IF(N111="nulová",J111,0)</f>
        <v>0</v>
      </c>
      <c r="BJ111" s="22" t="s">
        <v>79</v>
      </c>
      <c r="BK111" s="183">
        <f>ROUND(I111*H111,2)</f>
        <v>0</v>
      </c>
      <c r="BL111" s="22" t="s">
        <v>152</v>
      </c>
      <c r="BM111" s="22" t="s">
        <v>257</v>
      </c>
    </row>
    <row r="112" spans="2:65" s="1" customFormat="1" ht="264">
      <c r="B112" s="39"/>
      <c r="D112" s="188" t="s">
        <v>215</v>
      </c>
      <c r="F112" s="189" t="s">
        <v>258</v>
      </c>
      <c r="I112" s="190"/>
      <c r="L112" s="39"/>
      <c r="M112" s="191"/>
      <c r="N112" s="40"/>
      <c r="O112" s="40"/>
      <c r="P112" s="40"/>
      <c r="Q112" s="40"/>
      <c r="R112" s="40"/>
      <c r="S112" s="40"/>
      <c r="T112" s="68"/>
      <c r="AT112" s="22" t="s">
        <v>215</v>
      </c>
      <c r="AU112" s="22" t="s">
        <v>81</v>
      </c>
    </row>
    <row r="113" spans="2:65" s="1" customFormat="1" ht="38.25" customHeight="1">
      <c r="B113" s="171"/>
      <c r="C113" s="172" t="s">
        <v>259</v>
      </c>
      <c r="D113" s="172" t="s">
        <v>137</v>
      </c>
      <c r="E113" s="173" t="s">
        <v>260</v>
      </c>
      <c r="F113" s="174" t="s">
        <v>261</v>
      </c>
      <c r="G113" s="175" t="s">
        <v>256</v>
      </c>
      <c r="H113" s="176">
        <v>40.744</v>
      </c>
      <c r="I113" s="177"/>
      <c r="J113" s="178">
        <f>ROUND(I113*H113,2)</f>
        <v>0</v>
      </c>
      <c r="K113" s="174" t="s">
        <v>145</v>
      </c>
      <c r="L113" s="39"/>
      <c r="M113" s="179" t="s">
        <v>5</v>
      </c>
      <c r="N113" s="180" t="s">
        <v>42</v>
      </c>
      <c r="O113" s="40"/>
      <c r="P113" s="181">
        <f>O113*H113</f>
        <v>0</v>
      </c>
      <c r="Q113" s="181">
        <v>0</v>
      </c>
      <c r="R113" s="181">
        <f>Q113*H113</f>
        <v>0</v>
      </c>
      <c r="S113" s="181">
        <v>0</v>
      </c>
      <c r="T113" s="182">
        <f>S113*H113</f>
        <v>0</v>
      </c>
      <c r="AR113" s="22" t="s">
        <v>152</v>
      </c>
      <c r="AT113" s="22" t="s">
        <v>137</v>
      </c>
      <c r="AU113" s="22" t="s">
        <v>81</v>
      </c>
      <c r="AY113" s="22" t="s">
        <v>134</v>
      </c>
      <c r="BE113" s="183">
        <f>IF(N113="základní",J113,0)</f>
        <v>0</v>
      </c>
      <c r="BF113" s="183">
        <f>IF(N113="snížená",J113,0)</f>
        <v>0</v>
      </c>
      <c r="BG113" s="183">
        <f>IF(N113="zákl. přenesená",J113,0)</f>
        <v>0</v>
      </c>
      <c r="BH113" s="183">
        <f>IF(N113="sníž. přenesená",J113,0)</f>
        <v>0</v>
      </c>
      <c r="BI113" s="183">
        <f>IF(N113="nulová",J113,0)</f>
        <v>0</v>
      </c>
      <c r="BJ113" s="22" t="s">
        <v>79</v>
      </c>
      <c r="BK113" s="183">
        <f>ROUND(I113*H113,2)</f>
        <v>0</v>
      </c>
      <c r="BL113" s="22" t="s">
        <v>152</v>
      </c>
      <c r="BM113" s="22" t="s">
        <v>262</v>
      </c>
    </row>
    <row r="114" spans="2:65" s="1" customFormat="1" ht="264">
      <c r="B114" s="39"/>
      <c r="D114" s="188" t="s">
        <v>215</v>
      </c>
      <c r="F114" s="189" t="s">
        <v>258</v>
      </c>
      <c r="I114" s="190"/>
      <c r="L114" s="39"/>
      <c r="M114" s="191"/>
      <c r="N114" s="40"/>
      <c r="O114" s="40"/>
      <c r="P114" s="40"/>
      <c r="Q114" s="40"/>
      <c r="R114" s="40"/>
      <c r="S114" s="40"/>
      <c r="T114" s="68"/>
      <c r="AT114" s="22" t="s">
        <v>215</v>
      </c>
      <c r="AU114" s="22" t="s">
        <v>81</v>
      </c>
    </row>
    <row r="115" spans="2:65" s="1" customFormat="1" ht="38.25" customHeight="1">
      <c r="B115" s="171"/>
      <c r="C115" s="172" t="s">
        <v>263</v>
      </c>
      <c r="D115" s="172" t="s">
        <v>137</v>
      </c>
      <c r="E115" s="173" t="s">
        <v>264</v>
      </c>
      <c r="F115" s="174" t="s">
        <v>265</v>
      </c>
      <c r="G115" s="175" t="s">
        <v>256</v>
      </c>
      <c r="H115" s="176">
        <v>514.25</v>
      </c>
      <c r="I115" s="177"/>
      <c r="J115" s="178">
        <f>ROUND(I115*H115,2)</f>
        <v>0</v>
      </c>
      <c r="K115" s="174" t="s">
        <v>5</v>
      </c>
      <c r="L115" s="39"/>
      <c r="M115" s="179" t="s">
        <v>5</v>
      </c>
      <c r="N115" s="180" t="s">
        <v>42</v>
      </c>
      <c r="O115" s="40"/>
      <c r="P115" s="181">
        <f>O115*H115</f>
        <v>0</v>
      </c>
      <c r="Q115" s="181">
        <v>0</v>
      </c>
      <c r="R115" s="181">
        <f>Q115*H115</f>
        <v>0</v>
      </c>
      <c r="S115" s="181">
        <v>0</v>
      </c>
      <c r="T115" s="182">
        <f>S115*H115</f>
        <v>0</v>
      </c>
      <c r="AR115" s="22" t="s">
        <v>152</v>
      </c>
      <c r="AT115" s="22" t="s">
        <v>137</v>
      </c>
      <c r="AU115" s="22" t="s">
        <v>81</v>
      </c>
      <c r="AY115" s="22" t="s">
        <v>134</v>
      </c>
      <c r="BE115" s="183">
        <f>IF(N115="základní",J115,0)</f>
        <v>0</v>
      </c>
      <c r="BF115" s="183">
        <f>IF(N115="snížená",J115,0)</f>
        <v>0</v>
      </c>
      <c r="BG115" s="183">
        <f>IF(N115="zákl. přenesená",J115,0)</f>
        <v>0</v>
      </c>
      <c r="BH115" s="183">
        <f>IF(N115="sníž. přenesená",J115,0)</f>
        <v>0</v>
      </c>
      <c r="BI115" s="183">
        <f>IF(N115="nulová",J115,0)</f>
        <v>0</v>
      </c>
      <c r="BJ115" s="22" t="s">
        <v>79</v>
      </c>
      <c r="BK115" s="183">
        <f>ROUND(I115*H115,2)</f>
        <v>0</v>
      </c>
      <c r="BL115" s="22" t="s">
        <v>152</v>
      </c>
      <c r="BM115" s="22" t="s">
        <v>266</v>
      </c>
    </row>
    <row r="116" spans="2:65" s="1" customFormat="1" ht="264">
      <c r="B116" s="39"/>
      <c r="D116" s="188" t="s">
        <v>215</v>
      </c>
      <c r="F116" s="189" t="s">
        <v>258</v>
      </c>
      <c r="I116" s="190"/>
      <c r="L116" s="39"/>
      <c r="M116" s="191"/>
      <c r="N116" s="40"/>
      <c r="O116" s="40"/>
      <c r="P116" s="40"/>
      <c r="Q116" s="40"/>
      <c r="R116" s="40"/>
      <c r="S116" s="40"/>
      <c r="T116" s="68"/>
      <c r="AT116" s="22" t="s">
        <v>215</v>
      </c>
      <c r="AU116" s="22" t="s">
        <v>81</v>
      </c>
    </row>
    <row r="117" spans="2:65" s="1" customFormat="1" ht="51" customHeight="1">
      <c r="B117" s="171"/>
      <c r="C117" s="172" t="s">
        <v>11</v>
      </c>
      <c r="D117" s="172" t="s">
        <v>137</v>
      </c>
      <c r="E117" s="173" t="s">
        <v>267</v>
      </c>
      <c r="F117" s="174" t="s">
        <v>268</v>
      </c>
      <c r="G117" s="175" t="s">
        <v>256</v>
      </c>
      <c r="H117" s="176">
        <v>257.125</v>
      </c>
      <c r="I117" s="177"/>
      <c r="J117" s="178">
        <f>ROUND(I117*H117,2)</f>
        <v>0</v>
      </c>
      <c r="K117" s="174" t="s">
        <v>5</v>
      </c>
      <c r="L117" s="39"/>
      <c r="M117" s="179" t="s">
        <v>5</v>
      </c>
      <c r="N117" s="180" t="s">
        <v>42</v>
      </c>
      <c r="O117" s="40"/>
      <c r="P117" s="181">
        <f>O117*H117</f>
        <v>0</v>
      </c>
      <c r="Q117" s="181">
        <v>0</v>
      </c>
      <c r="R117" s="181">
        <f>Q117*H117</f>
        <v>0</v>
      </c>
      <c r="S117" s="181">
        <v>0</v>
      </c>
      <c r="T117" s="182">
        <f>S117*H117</f>
        <v>0</v>
      </c>
      <c r="AR117" s="22" t="s">
        <v>152</v>
      </c>
      <c r="AT117" s="22" t="s">
        <v>137</v>
      </c>
      <c r="AU117" s="22" t="s">
        <v>81</v>
      </c>
      <c r="AY117" s="22" t="s">
        <v>134</v>
      </c>
      <c r="BE117" s="183">
        <f>IF(N117="základní",J117,0)</f>
        <v>0</v>
      </c>
      <c r="BF117" s="183">
        <f>IF(N117="snížená",J117,0)</f>
        <v>0</v>
      </c>
      <c r="BG117" s="183">
        <f>IF(N117="zákl. přenesená",J117,0)</f>
        <v>0</v>
      </c>
      <c r="BH117" s="183">
        <f>IF(N117="sníž. přenesená",J117,0)</f>
        <v>0</v>
      </c>
      <c r="BI117" s="183">
        <f>IF(N117="nulová",J117,0)</f>
        <v>0</v>
      </c>
      <c r="BJ117" s="22" t="s">
        <v>79</v>
      </c>
      <c r="BK117" s="183">
        <f>ROUND(I117*H117,2)</f>
        <v>0</v>
      </c>
      <c r="BL117" s="22" t="s">
        <v>152</v>
      </c>
      <c r="BM117" s="22" t="s">
        <v>269</v>
      </c>
    </row>
    <row r="118" spans="2:65" s="1" customFormat="1" ht="264">
      <c r="B118" s="39"/>
      <c r="D118" s="188" t="s">
        <v>215</v>
      </c>
      <c r="F118" s="189" t="s">
        <v>258</v>
      </c>
      <c r="I118" s="190"/>
      <c r="L118" s="39"/>
      <c r="M118" s="191"/>
      <c r="N118" s="40"/>
      <c r="O118" s="40"/>
      <c r="P118" s="40"/>
      <c r="Q118" s="40"/>
      <c r="R118" s="40"/>
      <c r="S118" s="40"/>
      <c r="T118" s="68"/>
      <c r="AT118" s="22" t="s">
        <v>215</v>
      </c>
      <c r="AU118" s="22" t="s">
        <v>81</v>
      </c>
    </row>
    <row r="119" spans="2:65" s="1" customFormat="1" ht="51" customHeight="1">
      <c r="B119" s="171"/>
      <c r="C119" s="172" t="s">
        <v>270</v>
      </c>
      <c r="D119" s="172" t="s">
        <v>137</v>
      </c>
      <c r="E119" s="173" t="s">
        <v>271</v>
      </c>
      <c r="F119" s="174" t="s">
        <v>272</v>
      </c>
      <c r="G119" s="175" t="s">
        <v>256</v>
      </c>
      <c r="H119" s="176">
        <v>595.73800000000006</v>
      </c>
      <c r="I119" s="177"/>
      <c r="J119" s="178">
        <f>ROUND(I119*H119,2)</f>
        <v>0</v>
      </c>
      <c r="K119" s="174" t="s">
        <v>145</v>
      </c>
      <c r="L119" s="39"/>
      <c r="M119" s="179" t="s">
        <v>5</v>
      </c>
      <c r="N119" s="180" t="s">
        <v>42</v>
      </c>
      <c r="O119" s="40"/>
      <c r="P119" s="181">
        <f>O119*H119</f>
        <v>0</v>
      </c>
      <c r="Q119" s="181">
        <v>0</v>
      </c>
      <c r="R119" s="181">
        <f>Q119*H119</f>
        <v>0</v>
      </c>
      <c r="S119" s="181">
        <v>0</v>
      </c>
      <c r="T119" s="182">
        <f>S119*H119</f>
        <v>0</v>
      </c>
      <c r="AR119" s="22" t="s">
        <v>152</v>
      </c>
      <c r="AT119" s="22" t="s">
        <v>137</v>
      </c>
      <c r="AU119" s="22" t="s">
        <v>81</v>
      </c>
      <c r="AY119" s="22" t="s">
        <v>134</v>
      </c>
      <c r="BE119" s="183">
        <f>IF(N119="základní",J119,0)</f>
        <v>0</v>
      </c>
      <c r="BF119" s="183">
        <f>IF(N119="snížená",J119,0)</f>
        <v>0</v>
      </c>
      <c r="BG119" s="183">
        <f>IF(N119="zákl. přenesená",J119,0)</f>
        <v>0</v>
      </c>
      <c r="BH119" s="183">
        <f>IF(N119="sníž. přenesená",J119,0)</f>
        <v>0</v>
      </c>
      <c r="BI119" s="183">
        <f>IF(N119="nulová",J119,0)</f>
        <v>0</v>
      </c>
      <c r="BJ119" s="22" t="s">
        <v>79</v>
      </c>
      <c r="BK119" s="183">
        <f>ROUND(I119*H119,2)</f>
        <v>0</v>
      </c>
      <c r="BL119" s="22" t="s">
        <v>152</v>
      </c>
      <c r="BM119" s="22" t="s">
        <v>273</v>
      </c>
    </row>
    <row r="120" spans="2:65" s="1" customFormat="1" ht="192">
      <c r="B120" s="39"/>
      <c r="D120" s="188" t="s">
        <v>215</v>
      </c>
      <c r="F120" s="189" t="s">
        <v>274</v>
      </c>
      <c r="I120" s="190"/>
      <c r="L120" s="39"/>
      <c r="M120" s="191"/>
      <c r="N120" s="40"/>
      <c r="O120" s="40"/>
      <c r="P120" s="40"/>
      <c r="Q120" s="40"/>
      <c r="R120" s="40"/>
      <c r="S120" s="40"/>
      <c r="T120" s="68"/>
      <c r="AT120" s="22" t="s">
        <v>215</v>
      </c>
      <c r="AU120" s="22" t="s">
        <v>81</v>
      </c>
    </row>
    <row r="121" spans="2:65" s="1" customFormat="1" ht="51" customHeight="1">
      <c r="B121" s="171"/>
      <c r="C121" s="172" t="s">
        <v>275</v>
      </c>
      <c r="D121" s="172" t="s">
        <v>137</v>
      </c>
      <c r="E121" s="173" t="s">
        <v>276</v>
      </c>
      <c r="F121" s="174" t="s">
        <v>277</v>
      </c>
      <c r="G121" s="175" t="s">
        <v>256</v>
      </c>
      <c r="H121" s="176">
        <v>595.73800000000006</v>
      </c>
      <c r="I121" s="177"/>
      <c r="J121" s="178">
        <f>ROUND(I121*H121,2)</f>
        <v>0</v>
      </c>
      <c r="K121" s="174" t="s">
        <v>145</v>
      </c>
      <c r="L121" s="39"/>
      <c r="M121" s="179" t="s">
        <v>5</v>
      </c>
      <c r="N121" s="180" t="s">
        <v>42</v>
      </c>
      <c r="O121" s="40"/>
      <c r="P121" s="181">
        <f>O121*H121</f>
        <v>0</v>
      </c>
      <c r="Q121" s="181">
        <v>0</v>
      </c>
      <c r="R121" s="181">
        <f>Q121*H121</f>
        <v>0</v>
      </c>
      <c r="S121" s="181">
        <v>0</v>
      </c>
      <c r="T121" s="182">
        <f>S121*H121</f>
        <v>0</v>
      </c>
      <c r="AR121" s="22" t="s">
        <v>152</v>
      </c>
      <c r="AT121" s="22" t="s">
        <v>137</v>
      </c>
      <c r="AU121" s="22" t="s">
        <v>81</v>
      </c>
      <c r="AY121" s="22" t="s">
        <v>134</v>
      </c>
      <c r="BE121" s="183">
        <f>IF(N121="základní",J121,0)</f>
        <v>0</v>
      </c>
      <c r="BF121" s="183">
        <f>IF(N121="snížená",J121,0)</f>
        <v>0</v>
      </c>
      <c r="BG121" s="183">
        <f>IF(N121="zákl. přenesená",J121,0)</f>
        <v>0</v>
      </c>
      <c r="BH121" s="183">
        <f>IF(N121="sníž. přenesená",J121,0)</f>
        <v>0</v>
      </c>
      <c r="BI121" s="183">
        <f>IF(N121="nulová",J121,0)</f>
        <v>0</v>
      </c>
      <c r="BJ121" s="22" t="s">
        <v>79</v>
      </c>
      <c r="BK121" s="183">
        <f>ROUND(I121*H121,2)</f>
        <v>0</v>
      </c>
      <c r="BL121" s="22" t="s">
        <v>152</v>
      </c>
      <c r="BM121" s="22" t="s">
        <v>278</v>
      </c>
    </row>
    <row r="122" spans="2:65" s="1" customFormat="1" ht="192">
      <c r="B122" s="39"/>
      <c r="D122" s="188" t="s">
        <v>215</v>
      </c>
      <c r="F122" s="189" t="s">
        <v>274</v>
      </c>
      <c r="I122" s="190"/>
      <c r="L122" s="39"/>
      <c r="M122" s="191"/>
      <c r="N122" s="40"/>
      <c r="O122" s="40"/>
      <c r="P122" s="40"/>
      <c r="Q122" s="40"/>
      <c r="R122" s="40"/>
      <c r="S122" s="40"/>
      <c r="T122" s="68"/>
      <c r="AT122" s="22" t="s">
        <v>215</v>
      </c>
      <c r="AU122" s="22" t="s">
        <v>81</v>
      </c>
    </row>
    <row r="123" spans="2:65" s="1" customFormat="1" ht="25.5" customHeight="1">
      <c r="B123" s="171"/>
      <c r="C123" s="172" t="s">
        <v>279</v>
      </c>
      <c r="D123" s="172" t="s">
        <v>137</v>
      </c>
      <c r="E123" s="173" t="s">
        <v>280</v>
      </c>
      <c r="F123" s="174" t="s">
        <v>281</v>
      </c>
      <c r="G123" s="175" t="s">
        <v>256</v>
      </c>
      <c r="H123" s="176">
        <v>595.73800000000006</v>
      </c>
      <c r="I123" s="177"/>
      <c r="J123" s="178">
        <f>ROUND(I123*H123,2)</f>
        <v>0</v>
      </c>
      <c r="K123" s="174" t="s">
        <v>145</v>
      </c>
      <c r="L123" s="39"/>
      <c r="M123" s="179" t="s">
        <v>5</v>
      </c>
      <c r="N123" s="180" t="s">
        <v>42</v>
      </c>
      <c r="O123" s="40"/>
      <c r="P123" s="181">
        <f>O123*H123</f>
        <v>0</v>
      </c>
      <c r="Q123" s="181">
        <v>0</v>
      </c>
      <c r="R123" s="181">
        <f>Q123*H123</f>
        <v>0</v>
      </c>
      <c r="S123" s="181">
        <v>0</v>
      </c>
      <c r="T123" s="182">
        <f>S123*H123</f>
        <v>0</v>
      </c>
      <c r="AR123" s="22" t="s">
        <v>152</v>
      </c>
      <c r="AT123" s="22" t="s">
        <v>137</v>
      </c>
      <c r="AU123" s="22" t="s">
        <v>81</v>
      </c>
      <c r="AY123" s="22" t="s">
        <v>134</v>
      </c>
      <c r="BE123" s="183">
        <f>IF(N123="základní",J123,0)</f>
        <v>0</v>
      </c>
      <c r="BF123" s="183">
        <f>IF(N123="snížená",J123,0)</f>
        <v>0</v>
      </c>
      <c r="BG123" s="183">
        <f>IF(N123="zákl. přenesená",J123,0)</f>
        <v>0</v>
      </c>
      <c r="BH123" s="183">
        <f>IF(N123="sníž. přenesená",J123,0)</f>
        <v>0</v>
      </c>
      <c r="BI123" s="183">
        <f>IF(N123="nulová",J123,0)</f>
        <v>0</v>
      </c>
      <c r="BJ123" s="22" t="s">
        <v>79</v>
      </c>
      <c r="BK123" s="183">
        <f>ROUND(I123*H123,2)</f>
        <v>0</v>
      </c>
      <c r="BL123" s="22" t="s">
        <v>152</v>
      </c>
      <c r="BM123" s="22" t="s">
        <v>282</v>
      </c>
    </row>
    <row r="124" spans="2:65" s="1" customFormat="1" ht="144">
      <c r="B124" s="39"/>
      <c r="D124" s="188" t="s">
        <v>215</v>
      </c>
      <c r="F124" s="189" t="s">
        <v>283</v>
      </c>
      <c r="I124" s="190"/>
      <c r="L124" s="39"/>
      <c r="M124" s="191"/>
      <c r="N124" s="40"/>
      <c r="O124" s="40"/>
      <c r="P124" s="40"/>
      <c r="Q124" s="40"/>
      <c r="R124" s="40"/>
      <c r="S124" s="40"/>
      <c r="T124" s="68"/>
      <c r="AT124" s="22" t="s">
        <v>215</v>
      </c>
      <c r="AU124" s="22" t="s">
        <v>81</v>
      </c>
    </row>
    <row r="125" spans="2:65" s="1" customFormat="1" ht="51" customHeight="1">
      <c r="B125" s="171"/>
      <c r="C125" s="172" t="s">
        <v>284</v>
      </c>
      <c r="D125" s="172" t="s">
        <v>137</v>
      </c>
      <c r="E125" s="173" t="s">
        <v>285</v>
      </c>
      <c r="F125" s="174" t="s">
        <v>286</v>
      </c>
      <c r="G125" s="175" t="s">
        <v>256</v>
      </c>
      <c r="H125" s="176">
        <v>514.25</v>
      </c>
      <c r="I125" s="177"/>
      <c r="J125" s="178">
        <f>ROUND(I125*H125,2)</f>
        <v>0</v>
      </c>
      <c r="K125" s="174" t="s">
        <v>145</v>
      </c>
      <c r="L125" s="39"/>
      <c r="M125" s="179" t="s">
        <v>5</v>
      </c>
      <c r="N125" s="180" t="s">
        <v>42</v>
      </c>
      <c r="O125" s="40"/>
      <c r="P125" s="181">
        <f>O125*H125</f>
        <v>0</v>
      </c>
      <c r="Q125" s="181">
        <v>0</v>
      </c>
      <c r="R125" s="181">
        <f>Q125*H125</f>
        <v>0</v>
      </c>
      <c r="S125" s="181">
        <v>0</v>
      </c>
      <c r="T125" s="182">
        <f>S125*H125</f>
        <v>0</v>
      </c>
      <c r="AR125" s="22" t="s">
        <v>152</v>
      </c>
      <c r="AT125" s="22" t="s">
        <v>137</v>
      </c>
      <c r="AU125" s="22" t="s">
        <v>81</v>
      </c>
      <c r="AY125" s="22" t="s">
        <v>134</v>
      </c>
      <c r="BE125" s="183">
        <f>IF(N125="základní",J125,0)</f>
        <v>0</v>
      </c>
      <c r="BF125" s="183">
        <f>IF(N125="snížená",J125,0)</f>
        <v>0</v>
      </c>
      <c r="BG125" s="183">
        <f>IF(N125="zákl. přenesená",J125,0)</f>
        <v>0</v>
      </c>
      <c r="BH125" s="183">
        <f>IF(N125="sníž. přenesená",J125,0)</f>
        <v>0</v>
      </c>
      <c r="BI125" s="183">
        <f>IF(N125="nulová",J125,0)</f>
        <v>0</v>
      </c>
      <c r="BJ125" s="22" t="s">
        <v>79</v>
      </c>
      <c r="BK125" s="183">
        <f>ROUND(I125*H125,2)</f>
        <v>0</v>
      </c>
      <c r="BL125" s="22" t="s">
        <v>152</v>
      </c>
      <c r="BM125" s="22" t="s">
        <v>287</v>
      </c>
    </row>
    <row r="126" spans="2:65" s="1" customFormat="1" ht="409.6">
      <c r="B126" s="39"/>
      <c r="D126" s="188" t="s">
        <v>215</v>
      </c>
      <c r="F126" s="189" t="s">
        <v>288</v>
      </c>
      <c r="I126" s="190"/>
      <c r="L126" s="39"/>
      <c r="M126" s="191"/>
      <c r="N126" s="40"/>
      <c r="O126" s="40"/>
      <c r="P126" s="40"/>
      <c r="Q126" s="40"/>
      <c r="R126" s="40"/>
      <c r="S126" s="40"/>
      <c r="T126" s="68"/>
      <c r="AT126" s="22" t="s">
        <v>215</v>
      </c>
      <c r="AU126" s="22" t="s">
        <v>81</v>
      </c>
    </row>
    <row r="127" spans="2:65" s="1" customFormat="1" ht="16.5" customHeight="1">
      <c r="B127" s="171"/>
      <c r="C127" s="192" t="s">
        <v>289</v>
      </c>
      <c r="D127" s="192" t="s">
        <v>290</v>
      </c>
      <c r="E127" s="193" t="s">
        <v>291</v>
      </c>
      <c r="F127" s="194" t="s">
        <v>292</v>
      </c>
      <c r="G127" s="195" t="s">
        <v>293</v>
      </c>
      <c r="H127" s="196">
        <v>1131.3499999999999</v>
      </c>
      <c r="I127" s="197"/>
      <c r="J127" s="198">
        <f>ROUND(I127*H127,2)</f>
        <v>0</v>
      </c>
      <c r="K127" s="194" t="s">
        <v>145</v>
      </c>
      <c r="L127" s="199"/>
      <c r="M127" s="200" t="s">
        <v>5</v>
      </c>
      <c r="N127" s="201" t="s">
        <v>42</v>
      </c>
      <c r="O127" s="40"/>
      <c r="P127" s="181">
        <f>O127*H127</f>
        <v>0</v>
      </c>
      <c r="Q127" s="181">
        <v>1</v>
      </c>
      <c r="R127" s="181">
        <f>Q127*H127</f>
        <v>1131.3499999999999</v>
      </c>
      <c r="S127" s="181">
        <v>0</v>
      </c>
      <c r="T127" s="182">
        <f>S127*H127</f>
        <v>0</v>
      </c>
      <c r="AR127" s="22" t="s">
        <v>168</v>
      </c>
      <c r="AT127" s="22" t="s">
        <v>290</v>
      </c>
      <c r="AU127" s="22" t="s">
        <v>81</v>
      </c>
      <c r="AY127" s="22" t="s">
        <v>134</v>
      </c>
      <c r="BE127" s="183">
        <f>IF(N127="základní",J127,0)</f>
        <v>0</v>
      </c>
      <c r="BF127" s="183">
        <f>IF(N127="snížená",J127,0)</f>
        <v>0</v>
      </c>
      <c r="BG127" s="183">
        <f>IF(N127="zákl. přenesená",J127,0)</f>
        <v>0</v>
      </c>
      <c r="BH127" s="183">
        <f>IF(N127="sníž. přenesená",J127,0)</f>
        <v>0</v>
      </c>
      <c r="BI127" s="183">
        <f>IF(N127="nulová",J127,0)</f>
        <v>0</v>
      </c>
      <c r="BJ127" s="22" t="s">
        <v>79</v>
      </c>
      <c r="BK127" s="183">
        <f>ROUND(I127*H127,2)</f>
        <v>0</v>
      </c>
      <c r="BL127" s="22" t="s">
        <v>152</v>
      </c>
      <c r="BM127" s="22" t="s">
        <v>294</v>
      </c>
    </row>
    <row r="128" spans="2:65" s="1" customFormat="1" ht="25.5" customHeight="1">
      <c r="B128" s="171"/>
      <c r="C128" s="172" t="s">
        <v>10</v>
      </c>
      <c r="D128" s="172" t="s">
        <v>137</v>
      </c>
      <c r="E128" s="173" t="s">
        <v>295</v>
      </c>
      <c r="F128" s="174" t="s">
        <v>296</v>
      </c>
      <c r="G128" s="175" t="s">
        <v>219</v>
      </c>
      <c r="H128" s="176">
        <v>308.55</v>
      </c>
      <c r="I128" s="177"/>
      <c r="J128" s="178">
        <f>ROUND(I128*H128,2)</f>
        <v>0</v>
      </c>
      <c r="K128" s="174" t="s">
        <v>145</v>
      </c>
      <c r="L128" s="39"/>
      <c r="M128" s="179" t="s">
        <v>5</v>
      </c>
      <c r="N128" s="180" t="s">
        <v>42</v>
      </c>
      <c r="O128" s="40"/>
      <c r="P128" s="181">
        <f>O128*H128</f>
        <v>0</v>
      </c>
      <c r="Q128" s="181">
        <v>1E-4</v>
      </c>
      <c r="R128" s="181">
        <f>Q128*H128</f>
        <v>3.0855000000000004E-2</v>
      </c>
      <c r="S128" s="181">
        <v>0</v>
      </c>
      <c r="T128" s="182">
        <f>S128*H128</f>
        <v>0</v>
      </c>
      <c r="AR128" s="22" t="s">
        <v>152</v>
      </c>
      <c r="AT128" s="22" t="s">
        <v>137</v>
      </c>
      <c r="AU128" s="22" t="s">
        <v>81</v>
      </c>
      <c r="AY128" s="22" t="s">
        <v>134</v>
      </c>
      <c r="BE128" s="183">
        <f>IF(N128="základní",J128,0)</f>
        <v>0</v>
      </c>
      <c r="BF128" s="183">
        <f>IF(N128="snížená",J128,0)</f>
        <v>0</v>
      </c>
      <c r="BG128" s="183">
        <f>IF(N128="zákl. přenesená",J128,0)</f>
        <v>0</v>
      </c>
      <c r="BH128" s="183">
        <f>IF(N128="sníž. přenesená",J128,0)</f>
        <v>0</v>
      </c>
      <c r="BI128" s="183">
        <f>IF(N128="nulová",J128,0)</f>
        <v>0</v>
      </c>
      <c r="BJ128" s="22" t="s">
        <v>79</v>
      </c>
      <c r="BK128" s="183">
        <f>ROUND(I128*H128,2)</f>
        <v>0</v>
      </c>
      <c r="BL128" s="22" t="s">
        <v>152</v>
      </c>
      <c r="BM128" s="22" t="s">
        <v>297</v>
      </c>
    </row>
    <row r="129" spans="2:65" s="1" customFormat="1" ht="72">
      <c r="B129" s="39"/>
      <c r="D129" s="188" t="s">
        <v>215</v>
      </c>
      <c r="F129" s="189" t="s">
        <v>298</v>
      </c>
      <c r="I129" s="190"/>
      <c r="L129" s="39"/>
      <c r="M129" s="191"/>
      <c r="N129" s="40"/>
      <c r="O129" s="40"/>
      <c r="P129" s="40"/>
      <c r="Q129" s="40"/>
      <c r="R129" s="40"/>
      <c r="S129" s="40"/>
      <c r="T129" s="68"/>
      <c r="AT129" s="22" t="s">
        <v>215</v>
      </c>
      <c r="AU129" s="22" t="s">
        <v>81</v>
      </c>
    </row>
    <row r="130" spans="2:65" s="1" customFormat="1" ht="16.5" customHeight="1">
      <c r="B130" s="171"/>
      <c r="C130" s="192" t="s">
        <v>299</v>
      </c>
      <c r="D130" s="192" t="s">
        <v>290</v>
      </c>
      <c r="E130" s="193" t="s">
        <v>300</v>
      </c>
      <c r="F130" s="194" t="s">
        <v>301</v>
      </c>
      <c r="G130" s="195" t="s">
        <v>219</v>
      </c>
      <c r="H130" s="196">
        <v>354.83300000000003</v>
      </c>
      <c r="I130" s="197"/>
      <c r="J130" s="198">
        <f>ROUND(I130*H130,2)</f>
        <v>0</v>
      </c>
      <c r="K130" s="194" t="s">
        <v>145</v>
      </c>
      <c r="L130" s="199"/>
      <c r="M130" s="200" t="s">
        <v>5</v>
      </c>
      <c r="N130" s="201" t="s">
        <v>42</v>
      </c>
      <c r="O130" s="40"/>
      <c r="P130" s="181">
        <f>O130*H130</f>
        <v>0</v>
      </c>
      <c r="Q130" s="181">
        <v>3.1E-4</v>
      </c>
      <c r="R130" s="181">
        <f>Q130*H130</f>
        <v>0.10999823</v>
      </c>
      <c r="S130" s="181">
        <v>0</v>
      </c>
      <c r="T130" s="182">
        <f>S130*H130</f>
        <v>0</v>
      </c>
      <c r="AR130" s="22" t="s">
        <v>168</v>
      </c>
      <c r="AT130" s="22" t="s">
        <v>290</v>
      </c>
      <c r="AU130" s="22" t="s">
        <v>81</v>
      </c>
      <c r="AY130" s="22" t="s">
        <v>134</v>
      </c>
      <c r="BE130" s="183">
        <f>IF(N130="základní",J130,0)</f>
        <v>0</v>
      </c>
      <c r="BF130" s="183">
        <f>IF(N130="snížená",J130,0)</f>
        <v>0</v>
      </c>
      <c r="BG130" s="183">
        <f>IF(N130="zákl. přenesená",J130,0)</f>
        <v>0</v>
      </c>
      <c r="BH130" s="183">
        <f>IF(N130="sníž. přenesená",J130,0)</f>
        <v>0</v>
      </c>
      <c r="BI130" s="183">
        <f>IF(N130="nulová",J130,0)</f>
        <v>0</v>
      </c>
      <c r="BJ130" s="22" t="s">
        <v>79</v>
      </c>
      <c r="BK130" s="183">
        <f>ROUND(I130*H130,2)</f>
        <v>0</v>
      </c>
      <c r="BL130" s="22" t="s">
        <v>152</v>
      </c>
      <c r="BM130" s="22" t="s">
        <v>302</v>
      </c>
    </row>
    <row r="131" spans="2:65" s="11" customFormat="1" ht="12">
      <c r="B131" s="202"/>
      <c r="D131" s="188" t="s">
        <v>303</v>
      </c>
      <c r="F131" s="203" t="s">
        <v>304</v>
      </c>
      <c r="H131" s="204">
        <v>354.83300000000003</v>
      </c>
      <c r="I131" s="205"/>
      <c r="L131" s="202"/>
      <c r="M131" s="206"/>
      <c r="N131" s="207"/>
      <c r="O131" s="207"/>
      <c r="P131" s="207"/>
      <c r="Q131" s="207"/>
      <c r="R131" s="207"/>
      <c r="S131" s="207"/>
      <c r="T131" s="208"/>
      <c r="AT131" s="209" t="s">
        <v>303</v>
      </c>
      <c r="AU131" s="209" t="s">
        <v>81</v>
      </c>
      <c r="AV131" s="11" t="s">
        <v>81</v>
      </c>
      <c r="AW131" s="11" t="s">
        <v>6</v>
      </c>
      <c r="AX131" s="11" t="s">
        <v>79</v>
      </c>
      <c r="AY131" s="209" t="s">
        <v>134</v>
      </c>
    </row>
    <row r="132" spans="2:65" s="1" customFormat="1" ht="16.5" customHeight="1">
      <c r="B132" s="171"/>
      <c r="C132" s="172" t="s">
        <v>305</v>
      </c>
      <c r="D132" s="172" t="s">
        <v>137</v>
      </c>
      <c r="E132" s="173" t="s">
        <v>306</v>
      </c>
      <c r="F132" s="174" t="s">
        <v>307</v>
      </c>
      <c r="G132" s="175" t="s">
        <v>256</v>
      </c>
      <c r="H132" s="176">
        <v>595.73800000000006</v>
      </c>
      <c r="I132" s="177"/>
      <c r="J132" s="178">
        <f>ROUND(I132*H132,2)</f>
        <v>0</v>
      </c>
      <c r="K132" s="174" t="s">
        <v>145</v>
      </c>
      <c r="L132" s="39"/>
      <c r="M132" s="179" t="s">
        <v>5</v>
      </c>
      <c r="N132" s="180" t="s">
        <v>42</v>
      </c>
      <c r="O132" s="40"/>
      <c r="P132" s="181">
        <f>O132*H132</f>
        <v>0</v>
      </c>
      <c r="Q132" s="181">
        <v>0</v>
      </c>
      <c r="R132" s="181">
        <f>Q132*H132</f>
        <v>0</v>
      </c>
      <c r="S132" s="181">
        <v>0</v>
      </c>
      <c r="T132" s="182">
        <f>S132*H132</f>
        <v>0</v>
      </c>
      <c r="AR132" s="22" t="s">
        <v>152</v>
      </c>
      <c r="AT132" s="22" t="s">
        <v>137</v>
      </c>
      <c r="AU132" s="22" t="s">
        <v>81</v>
      </c>
      <c r="AY132" s="22" t="s">
        <v>134</v>
      </c>
      <c r="BE132" s="183">
        <f>IF(N132="základní",J132,0)</f>
        <v>0</v>
      </c>
      <c r="BF132" s="183">
        <f>IF(N132="snížená",J132,0)</f>
        <v>0</v>
      </c>
      <c r="BG132" s="183">
        <f>IF(N132="zákl. přenesená",J132,0)</f>
        <v>0</v>
      </c>
      <c r="BH132" s="183">
        <f>IF(N132="sníž. přenesená",J132,0)</f>
        <v>0</v>
      </c>
      <c r="BI132" s="183">
        <f>IF(N132="nulová",J132,0)</f>
        <v>0</v>
      </c>
      <c r="BJ132" s="22" t="s">
        <v>79</v>
      </c>
      <c r="BK132" s="183">
        <f>ROUND(I132*H132,2)</f>
        <v>0</v>
      </c>
      <c r="BL132" s="22" t="s">
        <v>152</v>
      </c>
      <c r="BM132" s="22" t="s">
        <v>308</v>
      </c>
    </row>
    <row r="133" spans="2:65" s="1" customFormat="1" ht="276">
      <c r="B133" s="39"/>
      <c r="D133" s="188" t="s">
        <v>215</v>
      </c>
      <c r="F133" s="189" t="s">
        <v>309</v>
      </c>
      <c r="I133" s="190"/>
      <c r="L133" s="39"/>
      <c r="M133" s="191"/>
      <c r="N133" s="40"/>
      <c r="O133" s="40"/>
      <c r="P133" s="40"/>
      <c r="Q133" s="40"/>
      <c r="R133" s="40"/>
      <c r="S133" s="40"/>
      <c r="T133" s="68"/>
      <c r="AT133" s="22" t="s">
        <v>215</v>
      </c>
      <c r="AU133" s="22" t="s">
        <v>81</v>
      </c>
    </row>
    <row r="134" spans="2:65" s="1" customFormat="1" ht="16.5" customHeight="1">
      <c r="B134" s="171"/>
      <c r="C134" s="172" t="s">
        <v>310</v>
      </c>
      <c r="D134" s="172" t="s">
        <v>137</v>
      </c>
      <c r="E134" s="173" t="s">
        <v>311</v>
      </c>
      <c r="F134" s="174" t="s">
        <v>312</v>
      </c>
      <c r="G134" s="175" t="s">
        <v>256</v>
      </c>
      <c r="H134" s="176">
        <v>595.73800000000006</v>
      </c>
      <c r="I134" s="177"/>
      <c r="J134" s="178">
        <f>ROUND(I134*H134,2)</f>
        <v>0</v>
      </c>
      <c r="K134" s="174" t="s">
        <v>5</v>
      </c>
      <c r="L134" s="39"/>
      <c r="M134" s="179" t="s">
        <v>5</v>
      </c>
      <c r="N134" s="180" t="s">
        <v>42</v>
      </c>
      <c r="O134" s="40"/>
      <c r="P134" s="181">
        <f>O134*H134</f>
        <v>0</v>
      </c>
      <c r="Q134" s="181">
        <v>0</v>
      </c>
      <c r="R134" s="181">
        <f>Q134*H134</f>
        <v>0</v>
      </c>
      <c r="S134" s="181">
        <v>0</v>
      </c>
      <c r="T134" s="182">
        <f>S134*H134</f>
        <v>0</v>
      </c>
      <c r="AR134" s="22" t="s">
        <v>152</v>
      </c>
      <c r="AT134" s="22" t="s">
        <v>137</v>
      </c>
      <c r="AU134" s="22" t="s">
        <v>81</v>
      </c>
      <c r="AY134" s="22" t="s">
        <v>134</v>
      </c>
      <c r="BE134" s="183">
        <f>IF(N134="základní",J134,0)</f>
        <v>0</v>
      </c>
      <c r="BF134" s="183">
        <f>IF(N134="snížená",J134,0)</f>
        <v>0</v>
      </c>
      <c r="BG134" s="183">
        <f>IF(N134="zákl. přenesená",J134,0)</f>
        <v>0</v>
      </c>
      <c r="BH134" s="183">
        <f>IF(N134="sníž. přenesená",J134,0)</f>
        <v>0</v>
      </c>
      <c r="BI134" s="183">
        <f>IF(N134="nulová",J134,0)</f>
        <v>0</v>
      </c>
      <c r="BJ134" s="22" t="s">
        <v>79</v>
      </c>
      <c r="BK134" s="183">
        <f>ROUND(I134*H134,2)</f>
        <v>0</v>
      </c>
      <c r="BL134" s="22" t="s">
        <v>152</v>
      </c>
      <c r="BM134" s="22" t="s">
        <v>313</v>
      </c>
    </row>
    <row r="135" spans="2:65" s="1" customFormat="1" ht="276">
      <c r="B135" s="39"/>
      <c r="D135" s="188" t="s">
        <v>215</v>
      </c>
      <c r="F135" s="189" t="s">
        <v>309</v>
      </c>
      <c r="I135" s="190"/>
      <c r="L135" s="39"/>
      <c r="M135" s="191"/>
      <c r="N135" s="40"/>
      <c r="O135" s="40"/>
      <c r="P135" s="40"/>
      <c r="Q135" s="40"/>
      <c r="R135" s="40"/>
      <c r="S135" s="40"/>
      <c r="T135" s="68"/>
      <c r="AT135" s="22" t="s">
        <v>215</v>
      </c>
      <c r="AU135" s="22" t="s">
        <v>81</v>
      </c>
    </row>
    <row r="136" spans="2:65" s="1" customFormat="1" ht="16.5" customHeight="1">
      <c r="B136" s="171"/>
      <c r="C136" s="172" t="s">
        <v>314</v>
      </c>
      <c r="D136" s="172" t="s">
        <v>137</v>
      </c>
      <c r="E136" s="173" t="s">
        <v>315</v>
      </c>
      <c r="F136" s="174" t="s">
        <v>316</v>
      </c>
      <c r="G136" s="175" t="s">
        <v>293</v>
      </c>
      <c r="H136" s="176">
        <v>1131.902</v>
      </c>
      <c r="I136" s="177"/>
      <c r="J136" s="178">
        <f>ROUND(I136*H136,2)</f>
        <v>0</v>
      </c>
      <c r="K136" s="174" t="s">
        <v>145</v>
      </c>
      <c r="L136" s="39"/>
      <c r="M136" s="179" t="s">
        <v>5</v>
      </c>
      <c r="N136" s="180" t="s">
        <v>42</v>
      </c>
      <c r="O136" s="40"/>
      <c r="P136" s="181">
        <f>O136*H136</f>
        <v>0</v>
      </c>
      <c r="Q136" s="181">
        <v>0</v>
      </c>
      <c r="R136" s="181">
        <f>Q136*H136</f>
        <v>0</v>
      </c>
      <c r="S136" s="181">
        <v>0</v>
      </c>
      <c r="T136" s="182">
        <f>S136*H136</f>
        <v>0</v>
      </c>
      <c r="AR136" s="22" t="s">
        <v>152</v>
      </c>
      <c r="AT136" s="22" t="s">
        <v>137</v>
      </c>
      <c r="AU136" s="22" t="s">
        <v>81</v>
      </c>
      <c r="AY136" s="22" t="s">
        <v>134</v>
      </c>
      <c r="BE136" s="183">
        <f>IF(N136="základní",J136,0)</f>
        <v>0</v>
      </c>
      <c r="BF136" s="183">
        <f>IF(N136="snížená",J136,0)</f>
        <v>0</v>
      </c>
      <c r="BG136" s="183">
        <f>IF(N136="zákl. přenesená",J136,0)</f>
        <v>0</v>
      </c>
      <c r="BH136" s="183">
        <f>IF(N136="sníž. přenesená",J136,0)</f>
        <v>0</v>
      </c>
      <c r="BI136" s="183">
        <f>IF(N136="nulová",J136,0)</f>
        <v>0</v>
      </c>
      <c r="BJ136" s="22" t="s">
        <v>79</v>
      </c>
      <c r="BK136" s="183">
        <f>ROUND(I136*H136,2)</f>
        <v>0</v>
      </c>
      <c r="BL136" s="22" t="s">
        <v>152</v>
      </c>
      <c r="BM136" s="22" t="s">
        <v>317</v>
      </c>
    </row>
    <row r="137" spans="2:65" s="1" customFormat="1" ht="276">
      <c r="B137" s="39"/>
      <c r="D137" s="188" t="s">
        <v>215</v>
      </c>
      <c r="F137" s="189" t="s">
        <v>309</v>
      </c>
      <c r="I137" s="190"/>
      <c r="L137" s="39"/>
      <c r="M137" s="191"/>
      <c r="N137" s="40"/>
      <c r="O137" s="40"/>
      <c r="P137" s="40"/>
      <c r="Q137" s="40"/>
      <c r="R137" s="40"/>
      <c r="S137" s="40"/>
      <c r="T137" s="68"/>
      <c r="AT137" s="22" t="s">
        <v>215</v>
      </c>
      <c r="AU137" s="22" t="s">
        <v>81</v>
      </c>
    </row>
    <row r="138" spans="2:65" s="1" customFormat="1" ht="25.5" customHeight="1">
      <c r="B138" s="171"/>
      <c r="C138" s="172" t="s">
        <v>318</v>
      </c>
      <c r="D138" s="172" t="s">
        <v>137</v>
      </c>
      <c r="E138" s="173" t="s">
        <v>319</v>
      </c>
      <c r="F138" s="174" t="s">
        <v>320</v>
      </c>
      <c r="G138" s="175" t="s">
        <v>219</v>
      </c>
      <c r="H138" s="176">
        <v>117.7</v>
      </c>
      <c r="I138" s="177"/>
      <c r="J138" s="178">
        <f>ROUND(I138*H138,2)</f>
        <v>0</v>
      </c>
      <c r="K138" s="174" t="s">
        <v>145</v>
      </c>
      <c r="L138" s="39"/>
      <c r="M138" s="179" t="s">
        <v>5</v>
      </c>
      <c r="N138" s="180" t="s">
        <v>42</v>
      </c>
      <c r="O138" s="40"/>
      <c r="P138" s="181">
        <f>O138*H138</f>
        <v>0</v>
      </c>
      <c r="Q138" s="181">
        <v>0</v>
      </c>
      <c r="R138" s="181">
        <f>Q138*H138</f>
        <v>0</v>
      </c>
      <c r="S138" s="181">
        <v>0</v>
      </c>
      <c r="T138" s="182">
        <f>S138*H138</f>
        <v>0</v>
      </c>
      <c r="AR138" s="22" t="s">
        <v>152</v>
      </c>
      <c r="AT138" s="22" t="s">
        <v>137</v>
      </c>
      <c r="AU138" s="22" t="s">
        <v>81</v>
      </c>
      <c r="AY138" s="22" t="s">
        <v>134</v>
      </c>
      <c r="BE138" s="183">
        <f>IF(N138="základní",J138,0)</f>
        <v>0</v>
      </c>
      <c r="BF138" s="183">
        <f>IF(N138="snížená",J138,0)</f>
        <v>0</v>
      </c>
      <c r="BG138" s="183">
        <f>IF(N138="zákl. přenesená",J138,0)</f>
        <v>0</v>
      </c>
      <c r="BH138" s="183">
        <f>IF(N138="sníž. přenesená",J138,0)</f>
        <v>0</v>
      </c>
      <c r="BI138" s="183">
        <f>IF(N138="nulová",J138,0)</f>
        <v>0</v>
      </c>
      <c r="BJ138" s="22" t="s">
        <v>79</v>
      </c>
      <c r="BK138" s="183">
        <f>ROUND(I138*H138,2)</f>
        <v>0</v>
      </c>
      <c r="BL138" s="22" t="s">
        <v>152</v>
      </c>
      <c r="BM138" s="22" t="s">
        <v>321</v>
      </c>
    </row>
    <row r="139" spans="2:65" s="1" customFormat="1" ht="108">
      <c r="B139" s="39"/>
      <c r="D139" s="188" t="s">
        <v>215</v>
      </c>
      <c r="F139" s="189" t="s">
        <v>322</v>
      </c>
      <c r="I139" s="190"/>
      <c r="L139" s="39"/>
      <c r="M139" s="191"/>
      <c r="N139" s="40"/>
      <c r="O139" s="40"/>
      <c r="P139" s="40"/>
      <c r="Q139" s="40"/>
      <c r="R139" s="40"/>
      <c r="S139" s="40"/>
      <c r="T139" s="68"/>
      <c r="AT139" s="22" t="s">
        <v>215</v>
      </c>
      <c r="AU139" s="22" t="s">
        <v>81</v>
      </c>
    </row>
    <row r="140" spans="2:65" s="1" customFormat="1" ht="25.5" customHeight="1">
      <c r="B140" s="171"/>
      <c r="C140" s="172" t="s">
        <v>323</v>
      </c>
      <c r="D140" s="172" t="s">
        <v>137</v>
      </c>
      <c r="E140" s="173" t="s">
        <v>324</v>
      </c>
      <c r="F140" s="174" t="s">
        <v>325</v>
      </c>
      <c r="G140" s="175" t="s">
        <v>219</v>
      </c>
      <c r="H140" s="176">
        <v>117.7</v>
      </c>
      <c r="I140" s="177"/>
      <c r="J140" s="178">
        <f>ROUND(I140*H140,2)</f>
        <v>0</v>
      </c>
      <c r="K140" s="174" t="s">
        <v>145</v>
      </c>
      <c r="L140" s="39"/>
      <c r="M140" s="179" t="s">
        <v>5</v>
      </c>
      <c r="N140" s="180" t="s">
        <v>42</v>
      </c>
      <c r="O140" s="40"/>
      <c r="P140" s="181">
        <f>O140*H140</f>
        <v>0</v>
      </c>
      <c r="Q140" s="181">
        <v>0</v>
      </c>
      <c r="R140" s="181">
        <f>Q140*H140</f>
        <v>0</v>
      </c>
      <c r="S140" s="181">
        <v>0</v>
      </c>
      <c r="T140" s="182">
        <f>S140*H140</f>
        <v>0</v>
      </c>
      <c r="AR140" s="22" t="s">
        <v>152</v>
      </c>
      <c r="AT140" s="22" t="s">
        <v>137</v>
      </c>
      <c r="AU140" s="22" t="s">
        <v>81</v>
      </c>
      <c r="AY140" s="22" t="s">
        <v>134</v>
      </c>
      <c r="BE140" s="183">
        <f>IF(N140="základní",J140,0)</f>
        <v>0</v>
      </c>
      <c r="BF140" s="183">
        <f>IF(N140="snížená",J140,0)</f>
        <v>0</v>
      </c>
      <c r="BG140" s="183">
        <f>IF(N140="zákl. přenesená",J140,0)</f>
        <v>0</v>
      </c>
      <c r="BH140" s="183">
        <f>IF(N140="sníž. přenesená",J140,0)</f>
        <v>0</v>
      </c>
      <c r="BI140" s="183">
        <f>IF(N140="nulová",J140,0)</f>
        <v>0</v>
      </c>
      <c r="BJ140" s="22" t="s">
        <v>79</v>
      </c>
      <c r="BK140" s="183">
        <f>ROUND(I140*H140,2)</f>
        <v>0</v>
      </c>
      <c r="BL140" s="22" t="s">
        <v>152</v>
      </c>
      <c r="BM140" s="22" t="s">
        <v>326</v>
      </c>
    </row>
    <row r="141" spans="2:65" s="1" customFormat="1" ht="108">
      <c r="B141" s="39"/>
      <c r="D141" s="188" t="s">
        <v>215</v>
      </c>
      <c r="F141" s="189" t="s">
        <v>327</v>
      </c>
      <c r="I141" s="190"/>
      <c r="L141" s="39"/>
      <c r="M141" s="191"/>
      <c r="N141" s="40"/>
      <c r="O141" s="40"/>
      <c r="P141" s="40"/>
      <c r="Q141" s="40"/>
      <c r="R141" s="40"/>
      <c r="S141" s="40"/>
      <c r="T141" s="68"/>
      <c r="AT141" s="22" t="s">
        <v>215</v>
      </c>
      <c r="AU141" s="22" t="s">
        <v>81</v>
      </c>
    </row>
    <row r="142" spans="2:65" s="1" customFormat="1" ht="16.5" customHeight="1">
      <c r="B142" s="171"/>
      <c r="C142" s="192" t="s">
        <v>328</v>
      </c>
      <c r="D142" s="192" t="s">
        <v>290</v>
      </c>
      <c r="E142" s="193" t="s">
        <v>329</v>
      </c>
      <c r="F142" s="194" t="s">
        <v>330</v>
      </c>
      <c r="G142" s="195" t="s">
        <v>331</v>
      </c>
      <c r="H142" s="196">
        <v>1.766</v>
      </c>
      <c r="I142" s="197"/>
      <c r="J142" s="198">
        <f>ROUND(I142*H142,2)</f>
        <v>0</v>
      </c>
      <c r="K142" s="194" t="s">
        <v>145</v>
      </c>
      <c r="L142" s="199"/>
      <c r="M142" s="200" t="s">
        <v>5</v>
      </c>
      <c r="N142" s="201" t="s">
        <v>42</v>
      </c>
      <c r="O142" s="40"/>
      <c r="P142" s="181">
        <f>O142*H142</f>
        <v>0</v>
      </c>
      <c r="Q142" s="181">
        <v>1E-3</v>
      </c>
      <c r="R142" s="181">
        <f>Q142*H142</f>
        <v>1.766E-3</v>
      </c>
      <c r="S142" s="181">
        <v>0</v>
      </c>
      <c r="T142" s="182">
        <f>S142*H142</f>
        <v>0</v>
      </c>
      <c r="AR142" s="22" t="s">
        <v>168</v>
      </c>
      <c r="AT142" s="22" t="s">
        <v>290</v>
      </c>
      <c r="AU142" s="22" t="s">
        <v>81</v>
      </c>
      <c r="AY142" s="22" t="s">
        <v>134</v>
      </c>
      <c r="BE142" s="183">
        <f>IF(N142="základní",J142,0)</f>
        <v>0</v>
      </c>
      <c r="BF142" s="183">
        <f>IF(N142="snížená",J142,0)</f>
        <v>0</v>
      </c>
      <c r="BG142" s="183">
        <f>IF(N142="zákl. přenesená",J142,0)</f>
        <v>0</v>
      </c>
      <c r="BH142" s="183">
        <f>IF(N142="sníž. přenesená",J142,0)</f>
        <v>0</v>
      </c>
      <c r="BI142" s="183">
        <f>IF(N142="nulová",J142,0)</f>
        <v>0</v>
      </c>
      <c r="BJ142" s="22" t="s">
        <v>79</v>
      </c>
      <c r="BK142" s="183">
        <f>ROUND(I142*H142,2)</f>
        <v>0</v>
      </c>
      <c r="BL142" s="22" t="s">
        <v>152</v>
      </c>
      <c r="BM142" s="22" t="s">
        <v>332</v>
      </c>
    </row>
    <row r="143" spans="2:65" s="1" customFormat="1" ht="25.5" customHeight="1">
      <c r="B143" s="171"/>
      <c r="C143" s="172" t="s">
        <v>333</v>
      </c>
      <c r="D143" s="172" t="s">
        <v>137</v>
      </c>
      <c r="E143" s="173" t="s">
        <v>334</v>
      </c>
      <c r="F143" s="174" t="s">
        <v>335</v>
      </c>
      <c r="G143" s="175" t="s">
        <v>219</v>
      </c>
      <c r="H143" s="176">
        <v>117.7</v>
      </c>
      <c r="I143" s="177"/>
      <c r="J143" s="178">
        <f>ROUND(I143*H143,2)</f>
        <v>0</v>
      </c>
      <c r="K143" s="174" t="s">
        <v>145</v>
      </c>
      <c r="L143" s="39"/>
      <c r="M143" s="179" t="s">
        <v>5</v>
      </c>
      <c r="N143" s="180" t="s">
        <v>42</v>
      </c>
      <c r="O143" s="40"/>
      <c r="P143" s="181">
        <f>O143*H143</f>
        <v>0</v>
      </c>
      <c r="Q143" s="181">
        <v>0</v>
      </c>
      <c r="R143" s="181">
        <f>Q143*H143</f>
        <v>0</v>
      </c>
      <c r="S143" s="181">
        <v>0</v>
      </c>
      <c r="T143" s="182">
        <f>S143*H143</f>
        <v>0</v>
      </c>
      <c r="AR143" s="22" t="s">
        <v>152</v>
      </c>
      <c r="AT143" s="22" t="s">
        <v>137</v>
      </c>
      <c r="AU143" s="22" t="s">
        <v>81</v>
      </c>
      <c r="AY143" s="22" t="s">
        <v>134</v>
      </c>
      <c r="BE143" s="183">
        <f>IF(N143="základní",J143,0)</f>
        <v>0</v>
      </c>
      <c r="BF143" s="183">
        <f>IF(N143="snížená",J143,0)</f>
        <v>0</v>
      </c>
      <c r="BG143" s="183">
        <f>IF(N143="zákl. přenesená",J143,0)</f>
        <v>0</v>
      </c>
      <c r="BH143" s="183">
        <f>IF(N143="sníž. přenesená",J143,0)</f>
        <v>0</v>
      </c>
      <c r="BI143" s="183">
        <f>IF(N143="nulová",J143,0)</f>
        <v>0</v>
      </c>
      <c r="BJ143" s="22" t="s">
        <v>79</v>
      </c>
      <c r="BK143" s="183">
        <f>ROUND(I143*H143,2)</f>
        <v>0</v>
      </c>
      <c r="BL143" s="22" t="s">
        <v>152</v>
      </c>
      <c r="BM143" s="22" t="s">
        <v>336</v>
      </c>
    </row>
    <row r="144" spans="2:65" s="1" customFormat="1" ht="156">
      <c r="B144" s="39"/>
      <c r="D144" s="188" t="s">
        <v>215</v>
      </c>
      <c r="F144" s="189" t="s">
        <v>337</v>
      </c>
      <c r="I144" s="190"/>
      <c r="L144" s="39"/>
      <c r="M144" s="191"/>
      <c r="N144" s="40"/>
      <c r="O144" s="40"/>
      <c r="P144" s="40"/>
      <c r="Q144" s="40"/>
      <c r="R144" s="40"/>
      <c r="S144" s="40"/>
      <c r="T144" s="68"/>
      <c r="AT144" s="22" t="s">
        <v>215</v>
      </c>
      <c r="AU144" s="22" t="s">
        <v>81</v>
      </c>
    </row>
    <row r="145" spans="2:65" s="1" customFormat="1" ht="25.5" customHeight="1">
      <c r="B145" s="171"/>
      <c r="C145" s="172" t="s">
        <v>338</v>
      </c>
      <c r="D145" s="172" t="s">
        <v>137</v>
      </c>
      <c r="E145" s="173" t="s">
        <v>339</v>
      </c>
      <c r="F145" s="174" t="s">
        <v>335</v>
      </c>
      <c r="G145" s="175" t="s">
        <v>219</v>
      </c>
      <c r="H145" s="176">
        <v>308.55</v>
      </c>
      <c r="I145" s="177"/>
      <c r="J145" s="178">
        <f>ROUND(I145*H145,2)</f>
        <v>0</v>
      </c>
      <c r="K145" s="174" t="s">
        <v>5</v>
      </c>
      <c r="L145" s="39"/>
      <c r="M145" s="179" t="s">
        <v>5</v>
      </c>
      <c r="N145" s="180" t="s">
        <v>42</v>
      </c>
      <c r="O145" s="40"/>
      <c r="P145" s="181">
        <f>O145*H145</f>
        <v>0</v>
      </c>
      <c r="Q145" s="181">
        <v>0</v>
      </c>
      <c r="R145" s="181">
        <f>Q145*H145</f>
        <v>0</v>
      </c>
      <c r="S145" s="181">
        <v>0</v>
      </c>
      <c r="T145" s="182">
        <f>S145*H145</f>
        <v>0</v>
      </c>
      <c r="AR145" s="22" t="s">
        <v>152</v>
      </c>
      <c r="AT145" s="22" t="s">
        <v>137</v>
      </c>
      <c r="AU145" s="22" t="s">
        <v>81</v>
      </c>
      <c r="AY145" s="22" t="s">
        <v>134</v>
      </c>
      <c r="BE145" s="183">
        <f>IF(N145="základní",J145,0)</f>
        <v>0</v>
      </c>
      <c r="BF145" s="183">
        <f>IF(N145="snížená",J145,0)</f>
        <v>0</v>
      </c>
      <c r="BG145" s="183">
        <f>IF(N145="zákl. přenesená",J145,0)</f>
        <v>0</v>
      </c>
      <c r="BH145" s="183">
        <f>IF(N145="sníž. přenesená",J145,0)</f>
        <v>0</v>
      </c>
      <c r="BI145" s="183">
        <f>IF(N145="nulová",J145,0)</f>
        <v>0</v>
      </c>
      <c r="BJ145" s="22" t="s">
        <v>79</v>
      </c>
      <c r="BK145" s="183">
        <f>ROUND(I145*H145,2)</f>
        <v>0</v>
      </c>
      <c r="BL145" s="22" t="s">
        <v>152</v>
      </c>
      <c r="BM145" s="22" t="s">
        <v>340</v>
      </c>
    </row>
    <row r="146" spans="2:65" s="1" customFormat="1" ht="156">
      <c r="B146" s="39"/>
      <c r="D146" s="188" t="s">
        <v>215</v>
      </c>
      <c r="F146" s="189" t="s">
        <v>337</v>
      </c>
      <c r="I146" s="190"/>
      <c r="L146" s="39"/>
      <c r="M146" s="191"/>
      <c r="N146" s="40"/>
      <c r="O146" s="40"/>
      <c r="P146" s="40"/>
      <c r="Q146" s="40"/>
      <c r="R146" s="40"/>
      <c r="S146" s="40"/>
      <c r="T146" s="68"/>
      <c r="AT146" s="22" t="s">
        <v>215</v>
      </c>
      <c r="AU146" s="22" t="s">
        <v>81</v>
      </c>
    </row>
    <row r="147" spans="2:65" s="10" customFormat="1" ht="29.85" customHeight="1">
      <c r="B147" s="158"/>
      <c r="D147" s="159" t="s">
        <v>70</v>
      </c>
      <c r="E147" s="169" t="s">
        <v>81</v>
      </c>
      <c r="F147" s="169" t="s">
        <v>341</v>
      </c>
      <c r="I147" s="161"/>
      <c r="J147" s="170">
        <f>BK147</f>
        <v>0</v>
      </c>
      <c r="L147" s="158"/>
      <c r="M147" s="163"/>
      <c r="N147" s="164"/>
      <c r="O147" s="164"/>
      <c r="P147" s="165">
        <f>SUM(P148:P154)</f>
        <v>0</v>
      </c>
      <c r="Q147" s="164"/>
      <c r="R147" s="165">
        <f>SUM(R148:R154)</f>
        <v>58.286807999999994</v>
      </c>
      <c r="S147" s="164"/>
      <c r="T147" s="166">
        <f>SUM(T148:T154)</f>
        <v>0</v>
      </c>
      <c r="AR147" s="159" t="s">
        <v>79</v>
      </c>
      <c r="AT147" s="167" t="s">
        <v>70</v>
      </c>
      <c r="AU147" s="167" t="s">
        <v>79</v>
      </c>
      <c r="AY147" s="159" t="s">
        <v>134</v>
      </c>
      <c r="BK147" s="168">
        <f>SUM(BK148:BK154)</f>
        <v>0</v>
      </c>
    </row>
    <row r="148" spans="2:65" s="1" customFormat="1" ht="38.25" customHeight="1">
      <c r="B148" s="171"/>
      <c r="C148" s="172" t="s">
        <v>342</v>
      </c>
      <c r="D148" s="172" t="s">
        <v>137</v>
      </c>
      <c r="E148" s="173" t="s">
        <v>343</v>
      </c>
      <c r="F148" s="174" t="s">
        <v>344</v>
      </c>
      <c r="G148" s="175" t="s">
        <v>219</v>
      </c>
      <c r="H148" s="176">
        <v>236</v>
      </c>
      <c r="I148" s="177"/>
      <c r="J148" s="178">
        <f>ROUND(I148*H148,2)</f>
        <v>0</v>
      </c>
      <c r="K148" s="174" t="s">
        <v>145</v>
      </c>
      <c r="L148" s="39"/>
      <c r="M148" s="179" t="s">
        <v>5</v>
      </c>
      <c r="N148" s="180" t="s">
        <v>42</v>
      </c>
      <c r="O148" s="40"/>
      <c r="P148" s="181">
        <f>O148*H148</f>
        <v>0</v>
      </c>
      <c r="Q148" s="181">
        <v>2.7E-4</v>
      </c>
      <c r="R148" s="181">
        <f>Q148*H148</f>
        <v>6.3719999999999999E-2</v>
      </c>
      <c r="S148" s="181">
        <v>0</v>
      </c>
      <c r="T148" s="182">
        <f>S148*H148</f>
        <v>0</v>
      </c>
      <c r="AR148" s="22" t="s">
        <v>152</v>
      </c>
      <c r="AT148" s="22" t="s">
        <v>137</v>
      </c>
      <c r="AU148" s="22" t="s">
        <v>81</v>
      </c>
      <c r="AY148" s="22" t="s">
        <v>134</v>
      </c>
      <c r="BE148" s="183">
        <f>IF(N148="základní",J148,0)</f>
        <v>0</v>
      </c>
      <c r="BF148" s="183">
        <f>IF(N148="snížená",J148,0)</f>
        <v>0</v>
      </c>
      <c r="BG148" s="183">
        <f>IF(N148="zákl. přenesená",J148,0)</f>
        <v>0</v>
      </c>
      <c r="BH148" s="183">
        <f>IF(N148="sníž. přenesená",J148,0)</f>
        <v>0</v>
      </c>
      <c r="BI148" s="183">
        <f>IF(N148="nulová",J148,0)</f>
        <v>0</v>
      </c>
      <c r="BJ148" s="22" t="s">
        <v>79</v>
      </c>
      <c r="BK148" s="183">
        <f>ROUND(I148*H148,2)</f>
        <v>0</v>
      </c>
      <c r="BL148" s="22" t="s">
        <v>152</v>
      </c>
      <c r="BM148" s="22" t="s">
        <v>345</v>
      </c>
    </row>
    <row r="149" spans="2:65" s="1" customFormat="1" ht="192">
      <c r="B149" s="39"/>
      <c r="D149" s="188" t="s">
        <v>215</v>
      </c>
      <c r="F149" s="189" t="s">
        <v>346</v>
      </c>
      <c r="I149" s="190"/>
      <c r="L149" s="39"/>
      <c r="M149" s="191"/>
      <c r="N149" s="40"/>
      <c r="O149" s="40"/>
      <c r="P149" s="40"/>
      <c r="Q149" s="40"/>
      <c r="R149" s="40"/>
      <c r="S149" s="40"/>
      <c r="T149" s="68"/>
      <c r="AT149" s="22" t="s">
        <v>215</v>
      </c>
      <c r="AU149" s="22" t="s">
        <v>81</v>
      </c>
    </row>
    <row r="150" spans="2:65" s="1" customFormat="1" ht="16.5" customHeight="1">
      <c r="B150" s="171"/>
      <c r="C150" s="192" t="s">
        <v>347</v>
      </c>
      <c r="D150" s="192" t="s">
        <v>290</v>
      </c>
      <c r="E150" s="193" t="s">
        <v>348</v>
      </c>
      <c r="F150" s="194" t="s">
        <v>349</v>
      </c>
      <c r="G150" s="195" t="s">
        <v>219</v>
      </c>
      <c r="H150" s="196">
        <v>240.72</v>
      </c>
      <c r="I150" s="197"/>
      <c r="J150" s="198">
        <f>ROUND(I150*H150,2)</f>
        <v>0</v>
      </c>
      <c r="K150" s="194" t="s">
        <v>145</v>
      </c>
      <c r="L150" s="199"/>
      <c r="M150" s="200" t="s">
        <v>5</v>
      </c>
      <c r="N150" s="201" t="s">
        <v>42</v>
      </c>
      <c r="O150" s="40"/>
      <c r="P150" s="181">
        <f>O150*H150</f>
        <v>0</v>
      </c>
      <c r="Q150" s="181">
        <v>4.0000000000000002E-4</v>
      </c>
      <c r="R150" s="181">
        <f>Q150*H150</f>
        <v>9.6287999999999999E-2</v>
      </c>
      <c r="S150" s="181">
        <v>0</v>
      </c>
      <c r="T150" s="182">
        <f>S150*H150</f>
        <v>0</v>
      </c>
      <c r="AR150" s="22" t="s">
        <v>168</v>
      </c>
      <c r="AT150" s="22" t="s">
        <v>290</v>
      </c>
      <c r="AU150" s="22" t="s">
        <v>81</v>
      </c>
      <c r="AY150" s="22" t="s">
        <v>134</v>
      </c>
      <c r="BE150" s="183">
        <f>IF(N150="základní",J150,0)</f>
        <v>0</v>
      </c>
      <c r="BF150" s="183">
        <f>IF(N150="snížená",J150,0)</f>
        <v>0</v>
      </c>
      <c r="BG150" s="183">
        <f>IF(N150="zákl. přenesená",J150,0)</f>
        <v>0</v>
      </c>
      <c r="BH150" s="183">
        <f>IF(N150="sníž. přenesená",J150,0)</f>
        <v>0</v>
      </c>
      <c r="BI150" s="183">
        <f>IF(N150="nulová",J150,0)</f>
        <v>0</v>
      </c>
      <c r="BJ150" s="22" t="s">
        <v>79</v>
      </c>
      <c r="BK150" s="183">
        <f>ROUND(I150*H150,2)</f>
        <v>0</v>
      </c>
      <c r="BL150" s="22" t="s">
        <v>152</v>
      </c>
      <c r="BM150" s="22" t="s">
        <v>350</v>
      </c>
    </row>
    <row r="151" spans="2:65" s="11" customFormat="1" ht="12">
      <c r="B151" s="202"/>
      <c r="D151" s="188" t="s">
        <v>303</v>
      </c>
      <c r="E151" s="209" t="s">
        <v>5</v>
      </c>
      <c r="F151" s="203" t="s">
        <v>351</v>
      </c>
      <c r="H151" s="204">
        <v>240.72</v>
      </c>
      <c r="I151" s="205"/>
      <c r="L151" s="202"/>
      <c r="M151" s="206"/>
      <c r="N151" s="207"/>
      <c r="O151" s="207"/>
      <c r="P151" s="207"/>
      <c r="Q151" s="207"/>
      <c r="R151" s="207"/>
      <c r="S151" s="207"/>
      <c r="T151" s="208"/>
      <c r="AT151" s="209" t="s">
        <v>303</v>
      </c>
      <c r="AU151" s="209" t="s">
        <v>81</v>
      </c>
      <c r="AV151" s="11" t="s">
        <v>81</v>
      </c>
      <c r="AW151" s="11" t="s">
        <v>34</v>
      </c>
      <c r="AX151" s="11" t="s">
        <v>71</v>
      </c>
      <c r="AY151" s="209" t="s">
        <v>134</v>
      </c>
    </row>
    <row r="152" spans="2:65" s="12" customFormat="1" ht="12">
      <c r="B152" s="210"/>
      <c r="D152" s="188" t="s">
        <v>303</v>
      </c>
      <c r="E152" s="211" t="s">
        <v>5</v>
      </c>
      <c r="F152" s="212" t="s">
        <v>352</v>
      </c>
      <c r="H152" s="213">
        <v>240.72</v>
      </c>
      <c r="I152" s="214"/>
      <c r="L152" s="210"/>
      <c r="M152" s="215"/>
      <c r="N152" s="216"/>
      <c r="O152" s="216"/>
      <c r="P152" s="216"/>
      <c r="Q152" s="216"/>
      <c r="R152" s="216"/>
      <c r="S152" s="216"/>
      <c r="T152" s="217"/>
      <c r="AT152" s="211" t="s">
        <v>303</v>
      </c>
      <c r="AU152" s="211" t="s">
        <v>81</v>
      </c>
      <c r="AV152" s="12" t="s">
        <v>152</v>
      </c>
      <c r="AW152" s="12" t="s">
        <v>34</v>
      </c>
      <c r="AX152" s="12" t="s">
        <v>79</v>
      </c>
      <c r="AY152" s="211" t="s">
        <v>134</v>
      </c>
    </row>
    <row r="153" spans="2:65" s="1" customFormat="1" ht="38.25" customHeight="1">
      <c r="B153" s="171"/>
      <c r="C153" s="172" t="s">
        <v>353</v>
      </c>
      <c r="D153" s="172" t="s">
        <v>137</v>
      </c>
      <c r="E153" s="173" t="s">
        <v>354</v>
      </c>
      <c r="F153" s="174" t="s">
        <v>355</v>
      </c>
      <c r="G153" s="175" t="s">
        <v>248</v>
      </c>
      <c r="H153" s="176">
        <v>236</v>
      </c>
      <c r="I153" s="177"/>
      <c r="J153" s="178">
        <f>ROUND(I153*H153,2)</f>
        <v>0</v>
      </c>
      <c r="K153" s="174" t="s">
        <v>145</v>
      </c>
      <c r="L153" s="39"/>
      <c r="M153" s="179" t="s">
        <v>5</v>
      </c>
      <c r="N153" s="180" t="s">
        <v>42</v>
      </c>
      <c r="O153" s="40"/>
      <c r="P153" s="181">
        <f>O153*H153</f>
        <v>0</v>
      </c>
      <c r="Q153" s="181">
        <v>0.24629999999999999</v>
      </c>
      <c r="R153" s="181">
        <f>Q153*H153</f>
        <v>58.126799999999996</v>
      </c>
      <c r="S153" s="181">
        <v>0</v>
      </c>
      <c r="T153" s="182">
        <f>S153*H153</f>
        <v>0</v>
      </c>
      <c r="AR153" s="22" t="s">
        <v>152</v>
      </c>
      <c r="AT153" s="22" t="s">
        <v>137</v>
      </c>
      <c r="AU153" s="22" t="s">
        <v>81</v>
      </c>
      <c r="AY153" s="22" t="s">
        <v>134</v>
      </c>
      <c r="BE153" s="183">
        <f>IF(N153="základní",J153,0)</f>
        <v>0</v>
      </c>
      <c r="BF153" s="183">
        <f>IF(N153="snížená",J153,0)</f>
        <v>0</v>
      </c>
      <c r="BG153" s="183">
        <f>IF(N153="zákl. přenesená",J153,0)</f>
        <v>0</v>
      </c>
      <c r="BH153" s="183">
        <f>IF(N153="sníž. přenesená",J153,0)</f>
        <v>0</v>
      </c>
      <c r="BI153" s="183">
        <f>IF(N153="nulová",J153,0)</f>
        <v>0</v>
      </c>
      <c r="BJ153" s="22" t="s">
        <v>79</v>
      </c>
      <c r="BK153" s="183">
        <f>ROUND(I153*H153,2)</f>
        <v>0</v>
      </c>
      <c r="BL153" s="22" t="s">
        <v>152</v>
      </c>
      <c r="BM153" s="22" t="s">
        <v>356</v>
      </c>
    </row>
    <row r="154" spans="2:65" s="1" customFormat="1" ht="25.5" customHeight="1">
      <c r="B154" s="171"/>
      <c r="C154" s="172" t="s">
        <v>357</v>
      </c>
      <c r="D154" s="172" t="s">
        <v>137</v>
      </c>
      <c r="E154" s="173" t="s">
        <v>358</v>
      </c>
      <c r="F154" s="174" t="s">
        <v>359</v>
      </c>
      <c r="G154" s="175" t="s">
        <v>248</v>
      </c>
      <c r="H154" s="176">
        <v>56</v>
      </c>
      <c r="I154" s="177"/>
      <c r="J154" s="178">
        <f>ROUND(I154*H154,2)</f>
        <v>0</v>
      </c>
      <c r="K154" s="174" t="s">
        <v>5</v>
      </c>
      <c r="L154" s="39"/>
      <c r="M154" s="179" t="s">
        <v>5</v>
      </c>
      <c r="N154" s="180" t="s">
        <v>42</v>
      </c>
      <c r="O154" s="40"/>
      <c r="P154" s="181">
        <f>O154*H154</f>
        <v>0</v>
      </c>
      <c r="Q154" s="181">
        <v>0</v>
      </c>
      <c r="R154" s="181">
        <f>Q154*H154</f>
        <v>0</v>
      </c>
      <c r="S154" s="181">
        <v>0</v>
      </c>
      <c r="T154" s="182">
        <f>S154*H154</f>
        <v>0</v>
      </c>
      <c r="AR154" s="22" t="s">
        <v>152</v>
      </c>
      <c r="AT154" s="22" t="s">
        <v>137</v>
      </c>
      <c r="AU154" s="22" t="s">
        <v>81</v>
      </c>
      <c r="AY154" s="22" t="s">
        <v>134</v>
      </c>
      <c r="BE154" s="183">
        <f>IF(N154="základní",J154,0)</f>
        <v>0</v>
      </c>
      <c r="BF154" s="183">
        <f>IF(N154="snížená",J154,0)</f>
        <v>0</v>
      </c>
      <c r="BG154" s="183">
        <f>IF(N154="zákl. přenesená",J154,0)</f>
        <v>0</v>
      </c>
      <c r="BH154" s="183">
        <f>IF(N154="sníž. přenesená",J154,0)</f>
        <v>0</v>
      </c>
      <c r="BI154" s="183">
        <f>IF(N154="nulová",J154,0)</f>
        <v>0</v>
      </c>
      <c r="BJ154" s="22" t="s">
        <v>79</v>
      </c>
      <c r="BK154" s="183">
        <f>ROUND(I154*H154,2)</f>
        <v>0</v>
      </c>
      <c r="BL154" s="22" t="s">
        <v>152</v>
      </c>
      <c r="BM154" s="22" t="s">
        <v>360</v>
      </c>
    </row>
    <row r="155" spans="2:65" s="10" customFormat="1" ht="29.85" customHeight="1">
      <c r="B155" s="158"/>
      <c r="D155" s="159" t="s">
        <v>70</v>
      </c>
      <c r="E155" s="169" t="s">
        <v>133</v>
      </c>
      <c r="F155" s="169" t="s">
        <v>361</v>
      </c>
      <c r="I155" s="161"/>
      <c r="J155" s="170">
        <f>BK155</f>
        <v>0</v>
      </c>
      <c r="L155" s="158"/>
      <c r="M155" s="163"/>
      <c r="N155" s="164"/>
      <c r="O155" s="164"/>
      <c r="P155" s="165">
        <f>SUM(P156:P203)</f>
        <v>0</v>
      </c>
      <c r="Q155" s="164"/>
      <c r="R155" s="165">
        <f>SUM(R156:R203)</f>
        <v>181.90615</v>
      </c>
      <c r="S155" s="164"/>
      <c r="T155" s="166">
        <f>SUM(T156:T203)</f>
        <v>0</v>
      </c>
      <c r="AR155" s="159" t="s">
        <v>79</v>
      </c>
      <c r="AT155" s="167" t="s">
        <v>70</v>
      </c>
      <c r="AU155" s="167" t="s">
        <v>79</v>
      </c>
      <c r="AY155" s="159" t="s">
        <v>134</v>
      </c>
      <c r="BK155" s="168">
        <f>SUM(BK156:BK203)</f>
        <v>0</v>
      </c>
    </row>
    <row r="156" spans="2:65" s="1" customFormat="1" ht="25.5" customHeight="1">
      <c r="B156" s="171"/>
      <c r="C156" s="172" t="s">
        <v>362</v>
      </c>
      <c r="D156" s="172" t="s">
        <v>137</v>
      </c>
      <c r="E156" s="173" t="s">
        <v>363</v>
      </c>
      <c r="F156" s="174" t="s">
        <v>364</v>
      </c>
      <c r="G156" s="175" t="s">
        <v>219</v>
      </c>
      <c r="H156" s="176">
        <v>1022</v>
      </c>
      <c r="I156" s="177"/>
      <c r="J156" s="178">
        <f>ROUND(I156*H156,2)</f>
        <v>0</v>
      </c>
      <c r="K156" s="174" t="s">
        <v>145</v>
      </c>
      <c r="L156" s="39"/>
      <c r="M156" s="179" t="s">
        <v>5</v>
      </c>
      <c r="N156" s="180" t="s">
        <v>42</v>
      </c>
      <c r="O156" s="40"/>
      <c r="P156" s="181">
        <f>O156*H156</f>
        <v>0</v>
      </c>
      <c r="Q156" s="181">
        <v>0</v>
      </c>
      <c r="R156" s="181">
        <f>Q156*H156</f>
        <v>0</v>
      </c>
      <c r="S156" s="181">
        <v>0</v>
      </c>
      <c r="T156" s="182">
        <f>S156*H156</f>
        <v>0</v>
      </c>
      <c r="AR156" s="22" t="s">
        <v>152</v>
      </c>
      <c r="AT156" s="22" t="s">
        <v>137</v>
      </c>
      <c r="AU156" s="22" t="s">
        <v>81</v>
      </c>
      <c r="AY156" s="22" t="s">
        <v>134</v>
      </c>
      <c r="BE156" s="183">
        <f>IF(N156="základní",J156,0)</f>
        <v>0</v>
      </c>
      <c r="BF156" s="183">
        <f>IF(N156="snížená",J156,0)</f>
        <v>0</v>
      </c>
      <c r="BG156" s="183">
        <f>IF(N156="zákl. přenesená",J156,0)</f>
        <v>0</v>
      </c>
      <c r="BH156" s="183">
        <f>IF(N156="sníž. přenesená",J156,0)</f>
        <v>0</v>
      </c>
      <c r="BI156" s="183">
        <f>IF(N156="nulová",J156,0)</f>
        <v>0</v>
      </c>
      <c r="BJ156" s="22" t="s">
        <v>79</v>
      </c>
      <c r="BK156" s="183">
        <f>ROUND(I156*H156,2)</f>
        <v>0</v>
      </c>
      <c r="BL156" s="22" t="s">
        <v>152</v>
      </c>
      <c r="BM156" s="22" t="s">
        <v>365</v>
      </c>
    </row>
    <row r="157" spans="2:65" s="11" customFormat="1" ht="12">
      <c r="B157" s="202"/>
      <c r="D157" s="188" t="s">
        <v>303</v>
      </c>
      <c r="E157" s="209" t="s">
        <v>5</v>
      </c>
      <c r="F157" s="203" t="s">
        <v>366</v>
      </c>
      <c r="H157" s="204">
        <v>1022</v>
      </c>
      <c r="I157" s="205"/>
      <c r="L157" s="202"/>
      <c r="M157" s="206"/>
      <c r="N157" s="207"/>
      <c r="O157" s="207"/>
      <c r="P157" s="207"/>
      <c r="Q157" s="207"/>
      <c r="R157" s="207"/>
      <c r="S157" s="207"/>
      <c r="T157" s="208"/>
      <c r="AT157" s="209" t="s">
        <v>303</v>
      </c>
      <c r="AU157" s="209" t="s">
        <v>81</v>
      </c>
      <c r="AV157" s="11" t="s">
        <v>81</v>
      </c>
      <c r="AW157" s="11" t="s">
        <v>34</v>
      </c>
      <c r="AX157" s="11" t="s">
        <v>71</v>
      </c>
      <c r="AY157" s="209" t="s">
        <v>134</v>
      </c>
    </row>
    <row r="158" spans="2:65" s="12" customFormat="1" ht="12">
      <c r="B158" s="210"/>
      <c r="D158" s="188" t="s">
        <v>303</v>
      </c>
      <c r="E158" s="211" t="s">
        <v>5</v>
      </c>
      <c r="F158" s="212" t="s">
        <v>352</v>
      </c>
      <c r="H158" s="213">
        <v>1022</v>
      </c>
      <c r="I158" s="214"/>
      <c r="L158" s="210"/>
      <c r="M158" s="215"/>
      <c r="N158" s="216"/>
      <c r="O158" s="216"/>
      <c r="P158" s="216"/>
      <c r="Q158" s="216"/>
      <c r="R158" s="216"/>
      <c r="S158" s="216"/>
      <c r="T158" s="217"/>
      <c r="AT158" s="211" t="s">
        <v>303</v>
      </c>
      <c r="AU158" s="211" t="s">
        <v>81</v>
      </c>
      <c r="AV158" s="12" t="s">
        <v>152</v>
      </c>
      <c r="AW158" s="12" t="s">
        <v>34</v>
      </c>
      <c r="AX158" s="12" t="s">
        <v>79</v>
      </c>
      <c r="AY158" s="211" t="s">
        <v>134</v>
      </c>
    </row>
    <row r="159" spans="2:65" s="1" customFormat="1" ht="25.5" customHeight="1">
      <c r="B159" s="171"/>
      <c r="C159" s="172" t="s">
        <v>367</v>
      </c>
      <c r="D159" s="172" t="s">
        <v>137</v>
      </c>
      <c r="E159" s="173" t="s">
        <v>368</v>
      </c>
      <c r="F159" s="174" t="s">
        <v>369</v>
      </c>
      <c r="G159" s="175" t="s">
        <v>219</v>
      </c>
      <c r="H159" s="176">
        <v>935</v>
      </c>
      <c r="I159" s="177"/>
      <c r="J159" s="178">
        <f>ROUND(I159*H159,2)</f>
        <v>0</v>
      </c>
      <c r="K159" s="174" t="s">
        <v>145</v>
      </c>
      <c r="L159" s="39"/>
      <c r="M159" s="179" t="s">
        <v>5</v>
      </c>
      <c r="N159" s="180" t="s">
        <v>42</v>
      </c>
      <c r="O159" s="40"/>
      <c r="P159" s="181">
        <f>O159*H159</f>
        <v>0</v>
      </c>
      <c r="Q159" s="181">
        <v>0</v>
      </c>
      <c r="R159" s="181">
        <f>Q159*H159</f>
        <v>0</v>
      </c>
      <c r="S159" s="181">
        <v>0</v>
      </c>
      <c r="T159" s="182">
        <f>S159*H159</f>
        <v>0</v>
      </c>
      <c r="AR159" s="22" t="s">
        <v>152</v>
      </c>
      <c r="AT159" s="22" t="s">
        <v>137</v>
      </c>
      <c r="AU159" s="22" t="s">
        <v>81</v>
      </c>
      <c r="AY159" s="22" t="s">
        <v>134</v>
      </c>
      <c r="BE159" s="183">
        <f>IF(N159="základní",J159,0)</f>
        <v>0</v>
      </c>
      <c r="BF159" s="183">
        <f>IF(N159="snížená",J159,0)</f>
        <v>0</v>
      </c>
      <c r="BG159" s="183">
        <f>IF(N159="zákl. přenesená",J159,0)</f>
        <v>0</v>
      </c>
      <c r="BH159" s="183">
        <f>IF(N159="sníž. přenesená",J159,0)</f>
        <v>0</v>
      </c>
      <c r="BI159" s="183">
        <f>IF(N159="nulová",J159,0)</f>
        <v>0</v>
      </c>
      <c r="BJ159" s="22" t="s">
        <v>79</v>
      </c>
      <c r="BK159" s="183">
        <f>ROUND(I159*H159,2)</f>
        <v>0</v>
      </c>
      <c r="BL159" s="22" t="s">
        <v>152</v>
      </c>
      <c r="BM159" s="22" t="s">
        <v>370</v>
      </c>
    </row>
    <row r="160" spans="2:65" s="11" customFormat="1" ht="12">
      <c r="B160" s="202"/>
      <c r="D160" s="188" t="s">
        <v>303</v>
      </c>
      <c r="E160" s="209" t="s">
        <v>5</v>
      </c>
      <c r="F160" s="203" t="s">
        <v>371</v>
      </c>
      <c r="H160" s="204">
        <v>935</v>
      </c>
      <c r="I160" s="205"/>
      <c r="L160" s="202"/>
      <c r="M160" s="206"/>
      <c r="N160" s="207"/>
      <c r="O160" s="207"/>
      <c r="P160" s="207"/>
      <c r="Q160" s="207"/>
      <c r="R160" s="207"/>
      <c r="S160" s="207"/>
      <c r="T160" s="208"/>
      <c r="AT160" s="209" t="s">
        <v>303</v>
      </c>
      <c r="AU160" s="209" t="s">
        <v>81</v>
      </c>
      <c r="AV160" s="11" t="s">
        <v>81</v>
      </c>
      <c r="AW160" s="11" t="s">
        <v>34</v>
      </c>
      <c r="AX160" s="11" t="s">
        <v>71</v>
      </c>
      <c r="AY160" s="209" t="s">
        <v>134</v>
      </c>
    </row>
    <row r="161" spans="2:65" s="12" customFormat="1" ht="12">
      <c r="B161" s="210"/>
      <c r="D161" s="188" t="s">
        <v>303</v>
      </c>
      <c r="E161" s="211" t="s">
        <v>5</v>
      </c>
      <c r="F161" s="212" t="s">
        <v>352</v>
      </c>
      <c r="H161" s="213">
        <v>935</v>
      </c>
      <c r="I161" s="214"/>
      <c r="L161" s="210"/>
      <c r="M161" s="215"/>
      <c r="N161" s="216"/>
      <c r="O161" s="216"/>
      <c r="P161" s="216"/>
      <c r="Q161" s="216"/>
      <c r="R161" s="216"/>
      <c r="S161" s="216"/>
      <c r="T161" s="217"/>
      <c r="AT161" s="211" t="s">
        <v>303</v>
      </c>
      <c r="AU161" s="211" t="s">
        <v>81</v>
      </c>
      <c r="AV161" s="12" t="s">
        <v>152</v>
      </c>
      <c r="AW161" s="12" t="s">
        <v>34</v>
      </c>
      <c r="AX161" s="12" t="s">
        <v>79</v>
      </c>
      <c r="AY161" s="211" t="s">
        <v>134</v>
      </c>
    </row>
    <row r="162" spans="2:65" s="1" customFormat="1" ht="38.25" customHeight="1">
      <c r="B162" s="171"/>
      <c r="C162" s="172" t="s">
        <v>372</v>
      </c>
      <c r="D162" s="172" t="s">
        <v>137</v>
      </c>
      <c r="E162" s="173" t="s">
        <v>373</v>
      </c>
      <c r="F162" s="174" t="s">
        <v>374</v>
      </c>
      <c r="G162" s="175" t="s">
        <v>219</v>
      </c>
      <c r="H162" s="176">
        <v>935</v>
      </c>
      <c r="I162" s="177"/>
      <c r="J162" s="178">
        <f>ROUND(I162*H162,2)</f>
        <v>0</v>
      </c>
      <c r="K162" s="174" t="s">
        <v>145</v>
      </c>
      <c r="L162" s="39"/>
      <c r="M162" s="179" t="s">
        <v>5</v>
      </c>
      <c r="N162" s="180" t="s">
        <v>42</v>
      </c>
      <c r="O162" s="40"/>
      <c r="P162" s="181">
        <f>O162*H162</f>
        <v>0</v>
      </c>
      <c r="Q162" s="181">
        <v>0</v>
      </c>
      <c r="R162" s="181">
        <f>Q162*H162</f>
        <v>0</v>
      </c>
      <c r="S162" s="181">
        <v>0</v>
      </c>
      <c r="T162" s="182">
        <f>S162*H162</f>
        <v>0</v>
      </c>
      <c r="AR162" s="22" t="s">
        <v>152</v>
      </c>
      <c r="AT162" s="22" t="s">
        <v>137</v>
      </c>
      <c r="AU162" s="22" t="s">
        <v>81</v>
      </c>
      <c r="AY162" s="22" t="s">
        <v>134</v>
      </c>
      <c r="BE162" s="183">
        <f>IF(N162="základní",J162,0)</f>
        <v>0</v>
      </c>
      <c r="BF162" s="183">
        <f>IF(N162="snížená",J162,0)</f>
        <v>0</v>
      </c>
      <c r="BG162" s="183">
        <f>IF(N162="zákl. přenesená",J162,0)</f>
        <v>0</v>
      </c>
      <c r="BH162" s="183">
        <f>IF(N162="sníž. přenesená",J162,0)</f>
        <v>0</v>
      </c>
      <c r="BI162" s="183">
        <f>IF(N162="nulová",J162,0)</f>
        <v>0</v>
      </c>
      <c r="BJ162" s="22" t="s">
        <v>79</v>
      </c>
      <c r="BK162" s="183">
        <f>ROUND(I162*H162,2)</f>
        <v>0</v>
      </c>
      <c r="BL162" s="22" t="s">
        <v>152</v>
      </c>
      <c r="BM162" s="22" t="s">
        <v>375</v>
      </c>
    </row>
    <row r="163" spans="2:65" s="1" customFormat="1" ht="24">
      <c r="B163" s="39"/>
      <c r="D163" s="188" t="s">
        <v>215</v>
      </c>
      <c r="F163" s="189" t="s">
        <v>376</v>
      </c>
      <c r="I163" s="190"/>
      <c r="L163" s="39"/>
      <c r="M163" s="191"/>
      <c r="N163" s="40"/>
      <c r="O163" s="40"/>
      <c r="P163" s="40"/>
      <c r="Q163" s="40"/>
      <c r="R163" s="40"/>
      <c r="S163" s="40"/>
      <c r="T163" s="68"/>
      <c r="AT163" s="22" t="s">
        <v>215</v>
      </c>
      <c r="AU163" s="22" t="s">
        <v>81</v>
      </c>
    </row>
    <row r="164" spans="2:65" s="1" customFormat="1" ht="25.5" customHeight="1">
      <c r="B164" s="171"/>
      <c r="C164" s="172" t="s">
        <v>377</v>
      </c>
      <c r="D164" s="172" t="s">
        <v>137</v>
      </c>
      <c r="E164" s="173" t="s">
        <v>378</v>
      </c>
      <c r="F164" s="174" t="s">
        <v>379</v>
      </c>
      <c r="G164" s="175" t="s">
        <v>219</v>
      </c>
      <c r="H164" s="176">
        <v>78</v>
      </c>
      <c r="I164" s="177"/>
      <c r="J164" s="178">
        <f>ROUND(I164*H164,2)</f>
        <v>0</v>
      </c>
      <c r="K164" s="174" t="s">
        <v>145</v>
      </c>
      <c r="L164" s="39"/>
      <c r="M164" s="179" t="s">
        <v>5</v>
      </c>
      <c r="N164" s="180" t="s">
        <v>42</v>
      </c>
      <c r="O164" s="40"/>
      <c r="P164" s="181">
        <f>O164*H164</f>
        <v>0</v>
      </c>
      <c r="Q164" s="181">
        <v>0</v>
      </c>
      <c r="R164" s="181">
        <f>Q164*H164</f>
        <v>0</v>
      </c>
      <c r="S164" s="181">
        <v>0</v>
      </c>
      <c r="T164" s="182">
        <f>S164*H164</f>
        <v>0</v>
      </c>
      <c r="AR164" s="22" t="s">
        <v>152</v>
      </c>
      <c r="AT164" s="22" t="s">
        <v>137</v>
      </c>
      <c r="AU164" s="22" t="s">
        <v>81</v>
      </c>
      <c r="AY164" s="22" t="s">
        <v>134</v>
      </c>
      <c r="BE164" s="183">
        <f>IF(N164="základní",J164,0)</f>
        <v>0</v>
      </c>
      <c r="BF164" s="183">
        <f>IF(N164="snížená",J164,0)</f>
        <v>0</v>
      </c>
      <c r="BG164" s="183">
        <f>IF(N164="zákl. přenesená",J164,0)</f>
        <v>0</v>
      </c>
      <c r="BH164" s="183">
        <f>IF(N164="sníž. přenesená",J164,0)</f>
        <v>0</v>
      </c>
      <c r="BI164" s="183">
        <f>IF(N164="nulová",J164,0)</f>
        <v>0</v>
      </c>
      <c r="BJ164" s="22" t="s">
        <v>79</v>
      </c>
      <c r="BK164" s="183">
        <f>ROUND(I164*H164,2)</f>
        <v>0</v>
      </c>
      <c r="BL164" s="22" t="s">
        <v>152</v>
      </c>
      <c r="BM164" s="22" t="s">
        <v>380</v>
      </c>
    </row>
    <row r="165" spans="2:65" s="1" customFormat="1" ht="96">
      <c r="B165" s="39"/>
      <c r="D165" s="188" t="s">
        <v>215</v>
      </c>
      <c r="F165" s="189" t="s">
        <v>381</v>
      </c>
      <c r="I165" s="190"/>
      <c r="L165" s="39"/>
      <c r="M165" s="191"/>
      <c r="N165" s="40"/>
      <c r="O165" s="40"/>
      <c r="P165" s="40"/>
      <c r="Q165" s="40"/>
      <c r="R165" s="40"/>
      <c r="S165" s="40"/>
      <c r="T165" s="68"/>
      <c r="AT165" s="22" t="s">
        <v>215</v>
      </c>
      <c r="AU165" s="22" t="s">
        <v>81</v>
      </c>
    </row>
    <row r="166" spans="2:65" s="1" customFormat="1" ht="16.5" customHeight="1">
      <c r="B166" s="171"/>
      <c r="C166" s="172" t="s">
        <v>382</v>
      </c>
      <c r="D166" s="172" t="s">
        <v>137</v>
      </c>
      <c r="E166" s="173" t="s">
        <v>383</v>
      </c>
      <c r="F166" s="174" t="s">
        <v>384</v>
      </c>
      <c r="G166" s="175" t="s">
        <v>219</v>
      </c>
      <c r="H166" s="176">
        <v>935</v>
      </c>
      <c r="I166" s="177"/>
      <c r="J166" s="178">
        <f>ROUND(I166*H166,2)</f>
        <v>0</v>
      </c>
      <c r="K166" s="174" t="s">
        <v>5</v>
      </c>
      <c r="L166" s="39"/>
      <c r="M166" s="179" t="s">
        <v>5</v>
      </c>
      <c r="N166" s="180" t="s">
        <v>42</v>
      </c>
      <c r="O166" s="40"/>
      <c r="P166" s="181">
        <f>O166*H166</f>
        <v>0</v>
      </c>
      <c r="Q166" s="181">
        <v>0</v>
      </c>
      <c r="R166" s="181">
        <f>Q166*H166</f>
        <v>0</v>
      </c>
      <c r="S166" s="181">
        <v>0</v>
      </c>
      <c r="T166" s="182">
        <f>S166*H166</f>
        <v>0</v>
      </c>
      <c r="AR166" s="22" t="s">
        <v>152</v>
      </c>
      <c r="AT166" s="22" t="s">
        <v>137</v>
      </c>
      <c r="AU166" s="22" t="s">
        <v>81</v>
      </c>
      <c r="AY166" s="22" t="s">
        <v>134</v>
      </c>
      <c r="BE166" s="183">
        <f>IF(N166="základní",J166,0)</f>
        <v>0</v>
      </c>
      <c r="BF166" s="183">
        <f>IF(N166="snížená",J166,0)</f>
        <v>0</v>
      </c>
      <c r="BG166" s="183">
        <f>IF(N166="zákl. přenesená",J166,0)</f>
        <v>0</v>
      </c>
      <c r="BH166" s="183">
        <f>IF(N166="sníž. přenesená",J166,0)</f>
        <v>0</v>
      </c>
      <c r="BI166" s="183">
        <f>IF(N166="nulová",J166,0)</f>
        <v>0</v>
      </c>
      <c r="BJ166" s="22" t="s">
        <v>79</v>
      </c>
      <c r="BK166" s="183">
        <f>ROUND(I166*H166,2)</f>
        <v>0</v>
      </c>
      <c r="BL166" s="22" t="s">
        <v>152</v>
      </c>
      <c r="BM166" s="22" t="s">
        <v>385</v>
      </c>
    </row>
    <row r="167" spans="2:65" s="1" customFormat="1" ht="25.5" customHeight="1">
      <c r="B167" s="171"/>
      <c r="C167" s="172" t="s">
        <v>386</v>
      </c>
      <c r="D167" s="172" t="s">
        <v>137</v>
      </c>
      <c r="E167" s="173" t="s">
        <v>387</v>
      </c>
      <c r="F167" s="174" t="s">
        <v>388</v>
      </c>
      <c r="G167" s="175" t="s">
        <v>219</v>
      </c>
      <c r="H167" s="176">
        <v>935</v>
      </c>
      <c r="I167" s="177"/>
      <c r="J167" s="178">
        <f>ROUND(I167*H167,2)</f>
        <v>0</v>
      </c>
      <c r="K167" s="174" t="s">
        <v>145</v>
      </c>
      <c r="L167" s="39"/>
      <c r="M167" s="179" t="s">
        <v>5</v>
      </c>
      <c r="N167" s="180" t="s">
        <v>42</v>
      </c>
      <c r="O167" s="40"/>
      <c r="P167" s="181">
        <f>O167*H167</f>
        <v>0</v>
      </c>
      <c r="Q167" s="181">
        <v>0</v>
      </c>
      <c r="R167" s="181">
        <f>Q167*H167</f>
        <v>0</v>
      </c>
      <c r="S167" s="181">
        <v>0</v>
      </c>
      <c r="T167" s="182">
        <f>S167*H167</f>
        <v>0</v>
      </c>
      <c r="AR167" s="22" t="s">
        <v>152</v>
      </c>
      <c r="AT167" s="22" t="s">
        <v>137</v>
      </c>
      <c r="AU167" s="22" t="s">
        <v>81</v>
      </c>
      <c r="AY167" s="22" t="s">
        <v>134</v>
      </c>
      <c r="BE167" s="183">
        <f>IF(N167="základní",J167,0)</f>
        <v>0</v>
      </c>
      <c r="BF167" s="183">
        <f>IF(N167="snížená",J167,0)</f>
        <v>0</v>
      </c>
      <c r="BG167" s="183">
        <f>IF(N167="zákl. přenesená",J167,0)</f>
        <v>0</v>
      </c>
      <c r="BH167" s="183">
        <f>IF(N167="sníž. přenesená",J167,0)</f>
        <v>0</v>
      </c>
      <c r="BI167" s="183">
        <f>IF(N167="nulová",J167,0)</f>
        <v>0</v>
      </c>
      <c r="BJ167" s="22" t="s">
        <v>79</v>
      </c>
      <c r="BK167" s="183">
        <f>ROUND(I167*H167,2)</f>
        <v>0</v>
      </c>
      <c r="BL167" s="22" t="s">
        <v>152</v>
      </c>
      <c r="BM167" s="22" t="s">
        <v>389</v>
      </c>
    </row>
    <row r="168" spans="2:65" s="11" customFormat="1" ht="12">
      <c r="B168" s="202"/>
      <c r="D168" s="188" t="s">
        <v>303</v>
      </c>
      <c r="E168" s="209" t="s">
        <v>5</v>
      </c>
      <c r="F168" s="203" t="s">
        <v>371</v>
      </c>
      <c r="H168" s="204">
        <v>935</v>
      </c>
      <c r="I168" s="205"/>
      <c r="L168" s="202"/>
      <c r="M168" s="206"/>
      <c r="N168" s="207"/>
      <c r="O168" s="207"/>
      <c r="P168" s="207"/>
      <c r="Q168" s="207"/>
      <c r="R168" s="207"/>
      <c r="S168" s="207"/>
      <c r="T168" s="208"/>
      <c r="AT168" s="209" t="s">
        <v>303</v>
      </c>
      <c r="AU168" s="209" t="s">
        <v>81</v>
      </c>
      <c r="AV168" s="11" t="s">
        <v>81</v>
      </c>
      <c r="AW168" s="11" t="s">
        <v>34</v>
      </c>
      <c r="AX168" s="11" t="s">
        <v>71</v>
      </c>
      <c r="AY168" s="209" t="s">
        <v>134</v>
      </c>
    </row>
    <row r="169" spans="2:65" s="12" customFormat="1" ht="12">
      <c r="B169" s="210"/>
      <c r="D169" s="188" t="s">
        <v>303</v>
      </c>
      <c r="E169" s="211" t="s">
        <v>5</v>
      </c>
      <c r="F169" s="212" t="s">
        <v>352</v>
      </c>
      <c r="H169" s="213">
        <v>935</v>
      </c>
      <c r="I169" s="214"/>
      <c r="L169" s="210"/>
      <c r="M169" s="215"/>
      <c r="N169" s="216"/>
      <c r="O169" s="216"/>
      <c r="P169" s="216"/>
      <c r="Q169" s="216"/>
      <c r="R169" s="216"/>
      <c r="S169" s="216"/>
      <c r="T169" s="217"/>
      <c r="AT169" s="211" t="s">
        <v>303</v>
      </c>
      <c r="AU169" s="211" t="s">
        <v>81</v>
      </c>
      <c r="AV169" s="12" t="s">
        <v>152</v>
      </c>
      <c r="AW169" s="12" t="s">
        <v>34</v>
      </c>
      <c r="AX169" s="12" t="s">
        <v>79</v>
      </c>
      <c r="AY169" s="211" t="s">
        <v>134</v>
      </c>
    </row>
    <row r="170" spans="2:65" s="1" customFormat="1" ht="25.5" customHeight="1">
      <c r="B170" s="171"/>
      <c r="C170" s="172" t="s">
        <v>390</v>
      </c>
      <c r="D170" s="172" t="s">
        <v>137</v>
      </c>
      <c r="E170" s="173" t="s">
        <v>391</v>
      </c>
      <c r="F170" s="174" t="s">
        <v>392</v>
      </c>
      <c r="G170" s="175" t="s">
        <v>219</v>
      </c>
      <c r="H170" s="176">
        <v>935</v>
      </c>
      <c r="I170" s="177"/>
      <c r="J170" s="178">
        <f>ROUND(I170*H170,2)</f>
        <v>0</v>
      </c>
      <c r="K170" s="174" t="s">
        <v>145</v>
      </c>
      <c r="L170" s="39"/>
      <c r="M170" s="179" t="s">
        <v>5</v>
      </c>
      <c r="N170" s="180" t="s">
        <v>42</v>
      </c>
      <c r="O170" s="40"/>
      <c r="P170" s="181">
        <f>O170*H170</f>
        <v>0</v>
      </c>
      <c r="Q170" s="181">
        <v>0</v>
      </c>
      <c r="R170" s="181">
        <f>Q170*H170</f>
        <v>0</v>
      </c>
      <c r="S170" s="181">
        <v>0</v>
      </c>
      <c r="T170" s="182">
        <f>S170*H170</f>
        <v>0</v>
      </c>
      <c r="AR170" s="22" t="s">
        <v>152</v>
      </c>
      <c r="AT170" s="22" t="s">
        <v>137</v>
      </c>
      <c r="AU170" s="22" t="s">
        <v>81</v>
      </c>
      <c r="AY170" s="22" t="s">
        <v>134</v>
      </c>
      <c r="BE170" s="183">
        <f>IF(N170="základní",J170,0)</f>
        <v>0</v>
      </c>
      <c r="BF170" s="183">
        <f>IF(N170="snížená",J170,0)</f>
        <v>0</v>
      </c>
      <c r="BG170" s="183">
        <f>IF(N170="zákl. přenesená",J170,0)</f>
        <v>0</v>
      </c>
      <c r="BH170" s="183">
        <f>IF(N170="sníž. přenesená",J170,0)</f>
        <v>0</v>
      </c>
      <c r="BI170" s="183">
        <f>IF(N170="nulová",J170,0)</f>
        <v>0</v>
      </c>
      <c r="BJ170" s="22" t="s">
        <v>79</v>
      </c>
      <c r="BK170" s="183">
        <f>ROUND(I170*H170,2)</f>
        <v>0</v>
      </c>
      <c r="BL170" s="22" t="s">
        <v>152</v>
      </c>
      <c r="BM170" s="22" t="s">
        <v>393</v>
      </c>
    </row>
    <row r="171" spans="2:65" s="11" customFormat="1" ht="12">
      <c r="B171" s="202"/>
      <c r="D171" s="188" t="s">
        <v>303</v>
      </c>
      <c r="E171" s="209" t="s">
        <v>5</v>
      </c>
      <c r="F171" s="203" t="s">
        <v>371</v>
      </c>
      <c r="H171" s="204">
        <v>935</v>
      </c>
      <c r="I171" s="205"/>
      <c r="L171" s="202"/>
      <c r="M171" s="206"/>
      <c r="N171" s="207"/>
      <c r="O171" s="207"/>
      <c r="P171" s="207"/>
      <c r="Q171" s="207"/>
      <c r="R171" s="207"/>
      <c r="S171" s="207"/>
      <c r="T171" s="208"/>
      <c r="AT171" s="209" t="s">
        <v>303</v>
      </c>
      <c r="AU171" s="209" t="s">
        <v>81</v>
      </c>
      <c r="AV171" s="11" t="s">
        <v>81</v>
      </c>
      <c r="AW171" s="11" t="s">
        <v>34</v>
      </c>
      <c r="AX171" s="11" t="s">
        <v>71</v>
      </c>
      <c r="AY171" s="209" t="s">
        <v>134</v>
      </c>
    </row>
    <row r="172" spans="2:65" s="12" customFormat="1" ht="12">
      <c r="B172" s="210"/>
      <c r="D172" s="188" t="s">
        <v>303</v>
      </c>
      <c r="E172" s="211" t="s">
        <v>5</v>
      </c>
      <c r="F172" s="212" t="s">
        <v>352</v>
      </c>
      <c r="H172" s="213">
        <v>935</v>
      </c>
      <c r="I172" s="214"/>
      <c r="L172" s="210"/>
      <c r="M172" s="215"/>
      <c r="N172" s="216"/>
      <c r="O172" s="216"/>
      <c r="P172" s="216"/>
      <c r="Q172" s="216"/>
      <c r="R172" s="216"/>
      <c r="S172" s="216"/>
      <c r="T172" s="217"/>
      <c r="AT172" s="211" t="s">
        <v>303</v>
      </c>
      <c r="AU172" s="211" t="s">
        <v>81</v>
      </c>
      <c r="AV172" s="12" t="s">
        <v>152</v>
      </c>
      <c r="AW172" s="12" t="s">
        <v>34</v>
      </c>
      <c r="AX172" s="12" t="s">
        <v>79</v>
      </c>
      <c r="AY172" s="211" t="s">
        <v>134</v>
      </c>
    </row>
    <row r="173" spans="2:65" s="1" customFormat="1" ht="25.5" customHeight="1">
      <c r="B173" s="171"/>
      <c r="C173" s="172" t="s">
        <v>394</v>
      </c>
      <c r="D173" s="172" t="s">
        <v>137</v>
      </c>
      <c r="E173" s="173" t="s">
        <v>395</v>
      </c>
      <c r="F173" s="174" t="s">
        <v>396</v>
      </c>
      <c r="G173" s="175" t="s">
        <v>219</v>
      </c>
      <c r="H173" s="176">
        <v>78</v>
      </c>
      <c r="I173" s="177"/>
      <c r="J173" s="178">
        <f>ROUND(I173*H173,2)</f>
        <v>0</v>
      </c>
      <c r="K173" s="174" t="s">
        <v>145</v>
      </c>
      <c r="L173" s="39"/>
      <c r="M173" s="179" t="s">
        <v>5</v>
      </c>
      <c r="N173" s="180" t="s">
        <v>42</v>
      </c>
      <c r="O173" s="40"/>
      <c r="P173" s="181">
        <f>O173*H173</f>
        <v>0</v>
      </c>
      <c r="Q173" s="181">
        <v>0</v>
      </c>
      <c r="R173" s="181">
        <f>Q173*H173</f>
        <v>0</v>
      </c>
      <c r="S173" s="181">
        <v>0</v>
      </c>
      <c r="T173" s="182">
        <f>S173*H173</f>
        <v>0</v>
      </c>
      <c r="AR173" s="22" t="s">
        <v>152</v>
      </c>
      <c r="AT173" s="22" t="s">
        <v>137</v>
      </c>
      <c r="AU173" s="22" t="s">
        <v>81</v>
      </c>
      <c r="AY173" s="22" t="s">
        <v>134</v>
      </c>
      <c r="BE173" s="183">
        <f>IF(N173="základní",J173,0)</f>
        <v>0</v>
      </c>
      <c r="BF173" s="183">
        <f>IF(N173="snížená",J173,0)</f>
        <v>0</v>
      </c>
      <c r="BG173" s="183">
        <f>IF(N173="zákl. přenesená",J173,0)</f>
        <v>0</v>
      </c>
      <c r="BH173" s="183">
        <f>IF(N173="sníž. přenesená",J173,0)</f>
        <v>0</v>
      </c>
      <c r="BI173" s="183">
        <f>IF(N173="nulová",J173,0)</f>
        <v>0</v>
      </c>
      <c r="BJ173" s="22" t="s">
        <v>79</v>
      </c>
      <c r="BK173" s="183">
        <f>ROUND(I173*H173,2)</f>
        <v>0</v>
      </c>
      <c r="BL173" s="22" t="s">
        <v>152</v>
      </c>
      <c r="BM173" s="22" t="s">
        <v>397</v>
      </c>
    </row>
    <row r="174" spans="2:65" s="1" customFormat="1" ht="24">
      <c r="B174" s="39"/>
      <c r="D174" s="188" t="s">
        <v>215</v>
      </c>
      <c r="F174" s="189" t="s">
        <v>398</v>
      </c>
      <c r="I174" s="190"/>
      <c r="L174" s="39"/>
      <c r="M174" s="191"/>
      <c r="N174" s="40"/>
      <c r="O174" s="40"/>
      <c r="P174" s="40"/>
      <c r="Q174" s="40"/>
      <c r="R174" s="40"/>
      <c r="S174" s="40"/>
      <c r="T174" s="68"/>
      <c r="AT174" s="22" t="s">
        <v>215</v>
      </c>
      <c r="AU174" s="22" t="s">
        <v>81</v>
      </c>
    </row>
    <row r="175" spans="2:65" s="1" customFormat="1" ht="25.5" customHeight="1">
      <c r="B175" s="171"/>
      <c r="C175" s="172" t="s">
        <v>399</v>
      </c>
      <c r="D175" s="172" t="s">
        <v>137</v>
      </c>
      <c r="E175" s="173" t="s">
        <v>400</v>
      </c>
      <c r="F175" s="174" t="s">
        <v>401</v>
      </c>
      <c r="G175" s="175" t="s">
        <v>219</v>
      </c>
      <c r="H175" s="176">
        <v>935</v>
      </c>
      <c r="I175" s="177"/>
      <c r="J175" s="178">
        <f>ROUND(I175*H175,2)</f>
        <v>0</v>
      </c>
      <c r="K175" s="174" t="s">
        <v>5</v>
      </c>
      <c r="L175" s="39"/>
      <c r="M175" s="179" t="s">
        <v>5</v>
      </c>
      <c r="N175" s="180" t="s">
        <v>42</v>
      </c>
      <c r="O175" s="40"/>
      <c r="P175" s="181">
        <f>O175*H175</f>
        <v>0</v>
      </c>
      <c r="Q175" s="181">
        <v>0</v>
      </c>
      <c r="R175" s="181">
        <f>Q175*H175</f>
        <v>0</v>
      </c>
      <c r="S175" s="181">
        <v>0</v>
      </c>
      <c r="T175" s="182">
        <f>S175*H175</f>
        <v>0</v>
      </c>
      <c r="AR175" s="22" t="s">
        <v>152</v>
      </c>
      <c r="AT175" s="22" t="s">
        <v>137</v>
      </c>
      <c r="AU175" s="22" t="s">
        <v>81</v>
      </c>
      <c r="AY175" s="22" t="s">
        <v>134</v>
      </c>
      <c r="BE175" s="183">
        <f>IF(N175="základní",J175,0)</f>
        <v>0</v>
      </c>
      <c r="BF175" s="183">
        <f>IF(N175="snížená",J175,0)</f>
        <v>0</v>
      </c>
      <c r="BG175" s="183">
        <f>IF(N175="zákl. přenesená",J175,0)</f>
        <v>0</v>
      </c>
      <c r="BH175" s="183">
        <f>IF(N175="sníž. přenesená",J175,0)</f>
        <v>0</v>
      </c>
      <c r="BI175" s="183">
        <f>IF(N175="nulová",J175,0)</f>
        <v>0</v>
      </c>
      <c r="BJ175" s="22" t="s">
        <v>79</v>
      </c>
      <c r="BK175" s="183">
        <f>ROUND(I175*H175,2)</f>
        <v>0</v>
      </c>
      <c r="BL175" s="22" t="s">
        <v>152</v>
      </c>
      <c r="BM175" s="22" t="s">
        <v>402</v>
      </c>
    </row>
    <row r="176" spans="2:65" s="1" customFormat="1" ht="25.5" customHeight="1">
      <c r="B176" s="171"/>
      <c r="C176" s="172" t="s">
        <v>403</v>
      </c>
      <c r="D176" s="172" t="s">
        <v>137</v>
      </c>
      <c r="E176" s="173" t="s">
        <v>404</v>
      </c>
      <c r="F176" s="174" t="s">
        <v>405</v>
      </c>
      <c r="G176" s="175" t="s">
        <v>219</v>
      </c>
      <c r="H176" s="176">
        <v>1004</v>
      </c>
      <c r="I176" s="177"/>
      <c r="J176" s="178">
        <f>ROUND(I176*H176,2)</f>
        <v>0</v>
      </c>
      <c r="K176" s="174" t="s">
        <v>145</v>
      </c>
      <c r="L176" s="39"/>
      <c r="M176" s="179" t="s">
        <v>5</v>
      </c>
      <c r="N176" s="180" t="s">
        <v>42</v>
      </c>
      <c r="O176" s="40"/>
      <c r="P176" s="181">
        <f>O176*H176</f>
        <v>0</v>
      </c>
      <c r="Q176" s="181">
        <v>0</v>
      </c>
      <c r="R176" s="181">
        <f>Q176*H176</f>
        <v>0</v>
      </c>
      <c r="S176" s="181">
        <v>0</v>
      </c>
      <c r="T176" s="182">
        <f>S176*H176</f>
        <v>0</v>
      </c>
      <c r="AR176" s="22" t="s">
        <v>152</v>
      </c>
      <c r="AT176" s="22" t="s">
        <v>137</v>
      </c>
      <c r="AU176" s="22" t="s">
        <v>81</v>
      </c>
      <c r="AY176" s="22" t="s">
        <v>134</v>
      </c>
      <c r="BE176" s="183">
        <f>IF(N176="základní",J176,0)</f>
        <v>0</v>
      </c>
      <c r="BF176" s="183">
        <f>IF(N176="snížená",J176,0)</f>
        <v>0</v>
      </c>
      <c r="BG176" s="183">
        <f>IF(N176="zákl. přenesená",J176,0)</f>
        <v>0</v>
      </c>
      <c r="BH176" s="183">
        <f>IF(N176="sníž. přenesená",J176,0)</f>
        <v>0</v>
      </c>
      <c r="BI176" s="183">
        <f>IF(N176="nulová",J176,0)</f>
        <v>0</v>
      </c>
      <c r="BJ176" s="22" t="s">
        <v>79</v>
      </c>
      <c r="BK176" s="183">
        <f>ROUND(I176*H176,2)</f>
        <v>0</v>
      </c>
      <c r="BL176" s="22" t="s">
        <v>152</v>
      </c>
      <c r="BM176" s="22" t="s">
        <v>406</v>
      </c>
    </row>
    <row r="177" spans="2:65" s="1" customFormat="1" ht="24">
      <c r="B177" s="39"/>
      <c r="D177" s="188" t="s">
        <v>215</v>
      </c>
      <c r="F177" s="189" t="s">
        <v>407</v>
      </c>
      <c r="I177" s="190"/>
      <c r="L177" s="39"/>
      <c r="M177" s="191"/>
      <c r="N177" s="40"/>
      <c r="O177" s="40"/>
      <c r="P177" s="40"/>
      <c r="Q177" s="40"/>
      <c r="R177" s="40"/>
      <c r="S177" s="40"/>
      <c r="T177" s="68"/>
      <c r="AT177" s="22" t="s">
        <v>215</v>
      </c>
      <c r="AU177" s="22" t="s">
        <v>81</v>
      </c>
    </row>
    <row r="178" spans="2:65" s="1" customFormat="1" ht="38.25" customHeight="1">
      <c r="B178" s="171"/>
      <c r="C178" s="172" t="s">
        <v>408</v>
      </c>
      <c r="D178" s="172" t="s">
        <v>137</v>
      </c>
      <c r="E178" s="173" t="s">
        <v>409</v>
      </c>
      <c r="F178" s="174" t="s">
        <v>410</v>
      </c>
      <c r="G178" s="175" t="s">
        <v>219</v>
      </c>
      <c r="H178" s="176">
        <v>914</v>
      </c>
      <c r="I178" s="177"/>
      <c r="J178" s="178">
        <f>ROUND(I178*H178,2)</f>
        <v>0</v>
      </c>
      <c r="K178" s="174" t="s">
        <v>145</v>
      </c>
      <c r="L178" s="39"/>
      <c r="M178" s="179" t="s">
        <v>5</v>
      </c>
      <c r="N178" s="180" t="s">
        <v>42</v>
      </c>
      <c r="O178" s="40"/>
      <c r="P178" s="181">
        <f>O178*H178</f>
        <v>0</v>
      </c>
      <c r="Q178" s="181">
        <v>0.16700000000000001</v>
      </c>
      <c r="R178" s="181">
        <f>Q178*H178</f>
        <v>152.63800000000001</v>
      </c>
      <c r="S178" s="181">
        <v>0</v>
      </c>
      <c r="T178" s="182">
        <f>S178*H178</f>
        <v>0</v>
      </c>
      <c r="AR178" s="22" t="s">
        <v>152</v>
      </c>
      <c r="AT178" s="22" t="s">
        <v>137</v>
      </c>
      <c r="AU178" s="22" t="s">
        <v>81</v>
      </c>
      <c r="AY178" s="22" t="s">
        <v>134</v>
      </c>
      <c r="BE178" s="183">
        <f>IF(N178="základní",J178,0)</f>
        <v>0</v>
      </c>
      <c r="BF178" s="183">
        <f>IF(N178="snížená",J178,0)</f>
        <v>0</v>
      </c>
      <c r="BG178" s="183">
        <f>IF(N178="zákl. přenesená",J178,0)</f>
        <v>0</v>
      </c>
      <c r="BH178" s="183">
        <f>IF(N178="sníž. přenesená",J178,0)</f>
        <v>0</v>
      </c>
      <c r="BI178" s="183">
        <f>IF(N178="nulová",J178,0)</f>
        <v>0</v>
      </c>
      <c r="BJ178" s="22" t="s">
        <v>79</v>
      </c>
      <c r="BK178" s="183">
        <f>ROUND(I178*H178,2)</f>
        <v>0</v>
      </c>
      <c r="BL178" s="22" t="s">
        <v>152</v>
      </c>
      <c r="BM178" s="22" t="s">
        <v>411</v>
      </c>
    </row>
    <row r="179" spans="2:65" s="1" customFormat="1" ht="72">
      <c r="B179" s="39"/>
      <c r="D179" s="188" t="s">
        <v>215</v>
      </c>
      <c r="F179" s="189" t="s">
        <v>412</v>
      </c>
      <c r="I179" s="190"/>
      <c r="L179" s="39"/>
      <c r="M179" s="191"/>
      <c r="N179" s="40"/>
      <c r="O179" s="40"/>
      <c r="P179" s="40"/>
      <c r="Q179" s="40"/>
      <c r="R179" s="40"/>
      <c r="S179" s="40"/>
      <c r="T179" s="68"/>
      <c r="AT179" s="22" t="s">
        <v>215</v>
      </c>
      <c r="AU179" s="22" t="s">
        <v>81</v>
      </c>
    </row>
    <row r="180" spans="2:65" s="11" customFormat="1" ht="12">
      <c r="B180" s="202"/>
      <c r="D180" s="188" t="s">
        <v>303</v>
      </c>
      <c r="E180" s="209" t="s">
        <v>5</v>
      </c>
      <c r="F180" s="203" t="s">
        <v>413</v>
      </c>
      <c r="H180" s="204">
        <v>914</v>
      </c>
      <c r="I180" s="205"/>
      <c r="L180" s="202"/>
      <c r="M180" s="206"/>
      <c r="N180" s="207"/>
      <c r="O180" s="207"/>
      <c r="P180" s="207"/>
      <c r="Q180" s="207"/>
      <c r="R180" s="207"/>
      <c r="S180" s="207"/>
      <c r="T180" s="208"/>
      <c r="AT180" s="209" t="s">
        <v>303</v>
      </c>
      <c r="AU180" s="209" t="s">
        <v>81</v>
      </c>
      <c r="AV180" s="11" t="s">
        <v>81</v>
      </c>
      <c r="AW180" s="11" t="s">
        <v>34</v>
      </c>
      <c r="AX180" s="11" t="s">
        <v>71</v>
      </c>
      <c r="AY180" s="209" t="s">
        <v>134</v>
      </c>
    </row>
    <row r="181" spans="2:65" s="12" customFormat="1" ht="12">
      <c r="B181" s="210"/>
      <c r="D181" s="188" t="s">
        <v>303</v>
      </c>
      <c r="E181" s="211" t="s">
        <v>5</v>
      </c>
      <c r="F181" s="212" t="s">
        <v>352</v>
      </c>
      <c r="H181" s="213">
        <v>914</v>
      </c>
      <c r="I181" s="214"/>
      <c r="L181" s="210"/>
      <c r="M181" s="215"/>
      <c r="N181" s="216"/>
      <c r="O181" s="216"/>
      <c r="P181" s="216"/>
      <c r="Q181" s="216"/>
      <c r="R181" s="216"/>
      <c r="S181" s="216"/>
      <c r="T181" s="217"/>
      <c r="AT181" s="211" t="s">
        <v>303</v>
      </c>
      <c r="AU181" s="211" t="s">
        <v>81</v>
      </c>
      <c r="AV181" s="12" t="s">
        <v>152</v>
      </c>
      <c r="AW181" s="12" t="s">
        <v>34</v>
      </c>
      <c r="AX181" s="12" t="s">
        <v>79</v>
      </c>
      <c r="AY181" s="211" t="s">
        <v>134</v>
      </c>
    </row>
    <row r="182" spans="2:65" s="1" customFormat="1" ht="16.5" customHeight="1">
      <c r="B182" s="171"/>
      <c r="C182" s="192" t="s">
        <v>414</v>
      </c>
      <c r="D182" s="192" t="s">
        <v>290</v>
      </c>
      <c r="E182" s="193" t="s">
        <v>415</v>
      </c>
      <c r="F182" s="194" t="s">
        <v>416</v>
      </c>
      <c r="G182" s="195" t="s">
        <v>219</v>
      </c>
      <c r="H182" s="196">
        <v>914</v>
      </c>
      <c r="I182" s="197"/>
      <c r="J182" s="198">
        <f>ROUND(I182*H182,2)</f>
        <v>0</v>
      </c>
      <c r="K182" s="194" t="s">
        <v>5</v>
      </c>
      <c r="L182" s="199"/>
      <c r="M182" s="200" t="s">
        <v>5</v>
      </c>
      <c r="N182" s="201" t="s">
        <v>42</v>
      </c>
      <c r="O182" s="40"/>
      <c r="P182" s="181">
        <f>O182*H182</f>
        <v>0</v>
      </c>
      <c r="Q182" s="181">
        <v>0</v>
      </c>
      <c r="R182" s="181">
        <f>Q182*H182</f>
        <v>0</v>
      </c>
      <c r="S182" s="181">
        <v>0</v>
      </c>
      <c r="T182" s="182">
        <f>S182*H182</f>
        <v>0</v>
      </c>
      <c r="AR182" s="22" t="s">
        <v>168</v>
      </c>
      <c r="AT182" s="22" t="s">
        <v>290</v>
      </c>
      <c r="AU182" s="22" t="s">
        <v>81</v>
      </c>
      <c r="AY182" s="22" t="s">
        <v>134</v>
      </c>
      <c r="BE182" s="183">
        <f>IF(N182="základní",J182,0)</f>
        <v>0</v>
      </c>
      <c r="BF182" s="183">
        <f>IF(N182="snížená",J182,0)</f>
        <v>0</v>
      </c>
      <c r="BG182" s="183">
        <f>IF(N182="zákl. přenesená",J182,0)</f>
        <v>0</v>
      </c>
      <c r="BH182" s="183">
        <f>IF(N182="sníž. přenesená",J182,0)</f>
        <v>0</v>
      </c>
      <c r="BI182" s="183">
        <f>IF(N182="nulová",J182,0)</f>
        <v>0</v>
      </c>
      <c r="BJ182" s="22" t="s">
        <v>79</v>
      </c>
      <c r="BK182" s="183">
        <f>ROUND(I182*H182,2)</f>
        <v>0</v>
      </c>
      <c r="BL182" s="22" t="s">
        <v>152</v>
      </c>
      <c r="BM182" s="22" t="s">
        <v>417</v>
      </c>
    </row>
    <row r="183" spans="2:65" s="11" customFormat="1" ht="12">
      <c r="B183" s="202"/>
      <c r="D183" s="188" t="s">
        <v>303</v>
      </c>
      <c r="E183" s="209" t="s">
        <v>5</v>
      </c>
      <c r="F183" s="203" t="s">
        <v>418</v>
      </c>
      <c r="H183" s="204">
        <v>914</v>
      </c>
      <c r="I183" s="205"/>
      <c r="L183" s="202"/>
      <c r="M183" s="206"/>
      <c r="N183" s="207"/>
      <c r="O183" s="207"/>
      <c r="P183" s="207"/>
      <c r="Q183" s="207"/>
      <c r="R183" s="207"/>
      <c r="S183" s="207"/>
      <c r="T183" s="208"/>
      <c r="AT183" s="209" t="s">
        <v>303</v>
      </c>
      <c r="AU183" s="209" t="s">
        <v>81</v>
      </c>
      <c r="AV183" s="11" t="s">
        <v>81</v>
      </c>
      <c r="AW183" s="11" t="s">
        <v>34</v>
      </c>
      <c r="AX183" s="11" t="s">
        <v>71</v>
      </c>
      <c r="AY183" s="209" t="s">
        <v>134</v>
      </c>
    </row>
    <row r="184" spans="2:65" s="12" customFormat="1" ht="12">
      <c r="B184" s="210"/>
      <c r="D184" s="188" t="s">
        <v>303</v>
      </c>
      <c r="E184" s="211" t="s">
        <v>5</v>
      </c>
      <c r="F184" s="212" t="s">
        <v>352</v>
      </c>
      <c r="H184" s="213">
        <v>914</v>
      </c>
      <c r="I184" s="214"/>
      <c r="L184" s="210"/>
      <c r="M184" s="215"/>
      <c r="N184" s="216"/>
      <c r="O184" s="216"/>
      <c r="P184" s="216"/>
      <c r="Q184" s="216"/>
      <c r="R184" s="216"/>
      <c r="S184" s="216"/>
      <c r="T184" s="217"/>
      <c r="AT184" s="211" t="s">
        <v>303</v>
      </c>
      <c r="AU184" s="211" t="s">
        <v>81</v>
      </c>
      <c r="AV184" s="12" t="s">
        <v>152</v>
      </c>
      <c r="AW184" s="12" t="s">
        <v>34</v>
      </c>
      <c r="AX184" s="12" t="s">
        <v>79</v>
      </c>
      <c r="AY184" s="211" t="s">
        <v>134</v>
      </c>
    </row>
    <row r="185" spans="2:65" s="1" customFormat="1" ht="25.5" customHeight="1">
      <c r="B185" s="171"/>
      <c r="C185" s="172" t="s">
        <v>419</v>
      </c>
      <c r="D185" s="172" t="s">
        <v>137</v>
      </c>
      <c r="E185" s="173" t="s">
        <v>420</v>
      </c>
      <c r="F185" s="174" t="s">
        <v>421</v>
      </c>
      <c r="G185" s="175" t="s">
        <v>219</v>
      </c>
      <c r="H185" s="176">
        <v>16.5</v>
      </c>
      <c r="I185" s="177"/>
      <c r="J185" s="178">
        <f>ROUND(I185*H185,2)</f>
        <v>0</v>
      </c>
      <c r="K185" s="174" t="s">
        <v>145</v>
      </c>
      <c r="L185" s="39"/>
      <c r="M185" s="179" t="s">
        <v>5</v>
      </c>
      <c r="N185" s="180" t="s">
        <v>42</v>
      </c>
      <c r="O185" s="40"/>
      <c r="P185" s="181">
        <f>O185*H185</f>
        <v>0</v>
      </c>
      <c r="Q185" s="181">
        <v>0.1837</v>
      </c>
      <c r="R185" s="181">
        <f>Q185*H185</f>
        <v>3.03105</v>
      </c>
      <c r="S185" s="181">
        <v>0</v>
      </c>
      <c r="T185" s="182">
        <f>S185*H185</f>
        <v>0</v>
      </c>
      <c r="AR185" s="22" t="s">
        <v>422</v>
      </c>
      <c r="AT185" s="22" t="s">
        <v>137</v>
      </c>
      <c r="AU185" s="22" t="s">
        <v>81</v>
      </c>
      <c r="AY185" s="22" t="s">
        <v>134</v>
      </c>
      <c r="BE185" s="183">
        <f>IF(N185="základní",J185,0)</f>
        <v>0</v>
      </c>
      <c r="BF185" s="183">
        <f>IF(N185="snížená",J185,0)</f>
        <v>0</v>
      </c>
      <c r="BG185" s="183">
        <f>IF(N185="zákl. přenesená",J185,0)</f>
        <v>0</v>
      </c>
      <c r="BH185" s="183">
        <f>IF(N185="sníž. přenesená",J185,0)</f>
        <v>0</v>
      </c>
      <c r="BI185" s="183">
        <f>IF(N185="nulová",J185,0)</f>
        <v>0</v>
      </c>
      <c r="BJ185" s="22" t="s">
        <v>79</v>
      </c>
      <c r="BK185" s="183">
        <f>ROUND(I185*H185,2)</f>
        <v>0</v>
      </c>
      <c r="BL185" s="22" t="s">
        <v>422</v>
      </c>
      <c r="BM185" s="22" t="s">
        <v>423</v>
      </c>
    </row>
    <row r="186" spans="2:65" s="1" customFormat="1" ht="96">
      <c r="B186" s="39"/>
      <c r="D186" s="188" t="s">
        <v>215</v>
      </c>
      <c r="F186" s="189" t="s">
        <v>424</v>
      </c>
      <c r="I186" s="190"/>
      <c r="L186" s="39"/>
      <c r="M186" s="191"/>
      <c r="N186" s="40"/>
      <c r="O186" s="40"/>
      <c r="P186" s="40"/>
      <c r="Q186" s="40"/>
      <c r="R186" s="40"/>
      <c r="S186" s="40"/>
      <c r="T186" s="68"/>
      <c r="AT186" s="22" t="s">
        <v>215</v>
      </c>
      <c r="AU186" s="22" t="s">
        <v>81</v>
      </c>
    </row>
    <row r="187" spans="2:65" s="11" customFormat="1" ht="12">
      <c r="B187" s="202"/>
      <c r="D187" s="188" t="s">
        <v>303</v>
      </c>
      <c r="E187" s="209" t="s">
        <v>5</v>
      </c>
      <c r="F187" s="203" t="s">
        <v>425</v>
      </c>
      <c r="H187" s="204">
        <v>16.5</v>
      </c>
      <c r="I187" s="205"/>
      <c r="L187" s="202"/>
      <c r="M187" s="206"/>
      <c r="N187" s="207"/>
      <c r="O187" s="207"/>
      <c r="P187" s="207"/>
      <c r="Q187" s="207"/>
      <c r="R187" s="207"/>
      <c r="S187" s="207"/>
      <c r="T187" s="208"/>
      <c r="AT187" s="209" t="s">
        <v>303</v>
      </c>
      <c r="AU187" s="209" t="s">
        <v>81</v>
      </c>
      <c r="AV187" s="11" t="s">
        <v>81</v>
      </c>
      <c r="AW187" s="11" t="s">
        <v>34</v>
      </c>
      <c r="AX187" s="11" t="s">
        <v>71</v>
      </c>
      <c r="AY187" s="209" t="s">
        <v>134</v>
      </c>
    </row>
    <row r="188" spans="2:65" s="12" customFormat="1" ht="12">
      <c r="B188" s="210"/>
      <c r="D188" s="188" t="s">
        <v>303</v>
      </c>
      <c r="E188" s="211" t="s">
        <v>5</v>
      </c>
      <c r="F188" s="212" t="s">
        <v>352</v>
      </c>
      <c r="H188" s="213">
        <v>16.5</v>
      </c>
      <c r="I188" s="214"/>
      <c r="L188" s="210"/>
      <c r="M188" s="215"/>
      <c r="N188" s="216"/>
      <c r="O188" s="216"/>
      <c r="P188" s="216"/>
      <c r="Q188" s="216"/>
      <c r="R188" s="216"/>
      <c r="S188" s="216"/>
      <c r="T188" s="217"/>
      <c r="AT188" s="211" t="s">
        <v>303</v>
      </c>
      <c r="AU188" s="211" t="s">
        <v>81</v>
      </c>
      <c r="AV188" s="12" t="s">
        <v>152</v>
      </c>
      <c r="AW188" s="12" t="s">
        <v>34</v>
      </c>
      <c r="AX188" s="12" t="s">
        <v>79</v>
      </c>
      <c r="AY188" s="211" t="s">
        <v>134</v>
      </c>
    </row>
    <row r="189" spans="2:65" s="1" customFormat="1" ht="16.5" customHeight="1">
      <c r="B189" s="171"/>
      <c r="C189" s="192" t="s">
        <v>426</v>
      </c>
      <c r="D189" s="192" t="s">
        <v>290</v>
      </c>
      <c r="E189" s="193" t="s">
        <v>427</v>
      </c>
      <c r="F189" s="194" t="s">
        <v>428</v>
      </c>
      <c r="G189" s="195" t="s">
        <v>219</v>
      </c>
      <c r="H189" s="196">
        <v>16.5</v>
      </c>
      <c r="I189" s="197"/>
      <c r="J189" s="198">
        <f>ROUND(I189*H189,2)</f>
        <v>0</v>
      </c>
      <c r="K189" s="194" t="s">
        <v>5</v>
      </c>
      <c r="L189" s="199"/>
      <c r="M189" s="200" t="s">
        <v>5</v>
      </c>
      <c r="N189" s="201" t="s">
        <v>42</v>
      </c>
      <c r="O189" s="40"/>
      <c r="P189" s="181">
        <f>O189*H189</f>
        <v>0</v>
      </c>
      <c r="Q189" s="181">
        <v>0</v>
      </c>
      <c r="R189" s="181">
        <f>Q189*H189</f>
        <v>0</v>
      </c>
      <c r="S189" s="181">
        <v>0</v>
      </c>
      <c r="T189" s="182">
        <f>S189*H189</f>
        <v>0</v>
      </c>
      <c r="AR189" s="22" t="s">
        <v>429</v>
      </c>
      <c r="AT189" s="22" t="s">
        <v>290</v>
      </c>
      <c r="AU189" s="22" t="s">
        <v>81</v>
      </c>
      <c r="AY189" s="22" t="s">
        <v>134</v>
      </c>
      <c r="BE189" s="183">
        <f>IF(N189="základní",J189,0)</f>
        <v>0</v>
      </c>
      <c r="BF189" s="183">
        <f>IF(N189="snížená",J189,0)</f>
        <v>0</v>
      </c>
      <c r="BG189" s="183">
        <f>IF(N189="zákl. přenesená",J189,0)</f>
        <v>0</v>
      </c>
      <c r="BH189" s="183">
        <f>IF(N189="sníž. přenesená",J189,0)</f>
        <v>0</v>
      </c>
      <c r="BI189" s="183">
        <f>IF(N189="nulová",J189,0)</f>
        <v>0</v>
      </c>
      <c r="BJ189" s="22" t="s">
        <v>79</v>
      </c>
      <c r="BK189" s="183">
        <f>ROUND(I189*H189,2)</f>
        <v>0</v>
      </c>
      <c r="BL189" s="22" t="s">
        <v>422</v>
      </c>
      <c r="BM189" s="22" t="s">
        <v>430</v>
      </c>
    </row>
    <row r="190" spans="2:65" s="1" customFormat="1" ht="38.25" customHeight="1">
      <c r="B190" s="171"/>
      <c r="C190" s="172" t="s">
        <v>431</v>
      </c>
      <c r="D190" s="172" t="s">
        <v>137</v>
      </c>
      <c r="E190" s="173" t="s">
        <v>432</v>
      </c>
      <c r="F190" s="174" t="s">
        <v>410</v>
      </c>
      <c r="G190" s="175" t="s">
        <v>219</v>
      </c>
      <c r="H190" s="176">
        <v>136.5</v>
      </c>
      <c r="I190" s="177"/>
      <c r="J190" s="178">
        <f>ROUND(I190*H190,2)</f>
        <v>0</v>
      </c>
      <c r="K190" s="174" t="s">
        <v>5</v>
      </c>
      <c r="L190" s="39"/>
      <c r="M190" s="179" t="s">
        <v>5</v>
      </c>
      <c r="N190" s="180" t="s">
        <v>42</v>
      </c>
      <c r="O190" s="40"/>
      <c r="P190" s="181">
        <f>O190*H190</f>
        <v>0</v>
      </c>
      <c r="Q190" s="181">
        <v>0.16700000000000001</v>
      </c>
      <c r="R190" s="181">
        <f>Q190*H190</f>
        <v>22.795500000000001</v>
      </c>
      <c r="S190" s="181">
        <v>0</v>
      </c>
      <c r="T190" s="182">
        <f>S190*H190</f>
        <v>0</v>
      </c>
      <c r="AR190" s="22" t="s">
        <v>152</v>
      </c>
      <c r="AT190" s="22" t="s">
        <v>137</v>
      </c>
      <c r="AU190" s="22" t="s">
        <v>81</v>
      </c>
      <c r="AY190" s="22" t="s">
        <v>134</v>
      </c>
      <c r="BE190" s="183">
        <f>IF(N190="základní",J190,0)</f>
        <v>0</v>
      </c>
      <c r="BF190" s="183">
        <f>IF(N190="snížená",J190,0)</f>
        <v>0</v>
      </c>
      <c r="BG190" s="183">
        <f>IF(N190="zákl. přenesená",J190,0)</f>
        <v>0</v>
      </c>
      <c r="BH190" s="183">
        <f>IF(N190="sníž. přenesená",J190,0)</f>
        <v>0</v>
      </c>
      <c r="BI190" s="183">
        <f>IF(N190="nulová",J190,0)</f>
        <v>0</v>
      </c>
      <c r="BJ190" s="22" t="s">
        <v>79</v>
      </c>
      <c r="BK190" s="183">
        <f>ROUND(I190*H190,2)</f>
        <v>0</v>
      </c>
      <c r="BL190" s="22" t="s">
        <v>152</v>
      </c>
      <c r="BM190" s="22" t="s">
        <v>433</v>
      </c>
    </row>
    <row r="191" spans="2:65" s="11" customFormat="1" ht="12">
      <c r="B191" s="202"/>
      <c r="D191" s="188" t="s">
        <v>303</v>
      </c>
      <c r="E191" s="209" t="s">
        <v>5</v>
      </c>
      <c r="F191" s="203" t="s">
        <v>434</v>
      </c>
      <c r="H191" s="204">
        <v>136.5</v>
      </c>
      <c r="I191" s="205"/>
      <c r="L191" s="202"/>
      <c r="M191" s="206"/>
      <c r="N191" s="207"/>
      <c r="O191" s="207"/>
      <c r="P191" s="207"/>
      <c r="Q191" s="207"/>
      <c r="R191" s="207"/>
      <c r="S191" s="207"/>
      <c r="T191" s="208"/>
      <c r="AT191" s="209" t="s">
        <v>303</v>
      </c>
      <c r="AU191" s="209" t="s">
        <v>81</v>
      </c>
      <c r="AV191" s="11" t="s">
        <v>81</v>
      </c>
      <c r="AW191" s="11" t="s">
        <v>34</v>
      </c>
      <c r="AX191" s="11" t="s">
        <v>71</v>
      </c>
      <c r="AY191" s="209" t="s">
        <v>134</v>
      </c>
    </row>
    <row r="192" spans="2:65" s="12" customFormat="1" ht="12">
      <c r="B192" s="210"/>
      <c r="D192" s="188" t="s">
        <v>303</v>
      </c>
      <c r="E192" s="211" t="s">
        <v>5</v>
      </c>
      <c r="F192" s="212" t="s">
        <v>352</v>
      </c>
      <c r="H192" s="213">
        <v>136.5</v>
      </c>
      <c r="I192" s="214"/>
      <c r="L192" s="210"/>
      <c r="M192" s="215"/>
      <c r="N192" s="216"/>
      <c r="O192" s="216"/>
      <c r="P192" s="216"/>
      <c r="Q192" s="216"/>
      <c r="R192" s="216"/>
      <c r="S192" s="216"/>
      <c r="T192" s="217"/>
      <c r="AT192" s="211" t="s">
        <v>303</v>
      </c>
      <c r="AU192" s="211" t="s">
        <v>81</v>
      </c>
      <c r="AV192" s="12" t="s">
        <v>152</v>
      </c>
      <c r="AW192" s="12" t="s">
        <v>34</v>
      </c>
      <c r="AX192" s="12" t="s">
        <v>79</v>
      </c>
      <c r="AY192" s="211" t="s">
        <v>134</v>
      </c>
    </row>
    <row r="193" spans="2:65" s="1" customFormat="1" ht="16.5" customHeight="1">
      <c r="B193" s="171"/>
      <c r="C193" s="192" t="s">
        <v>435</v>
      </c>
      <c r="D193" s="192" t="s">
        <v>290</v>
      </c>
      <c r="E193" s="193" t="s">
        <v>436</v>
      </c>
      <c r="F193" s="194" t="s">
        <v>437</v>
      </c>
      <c r="G193" s="195" t="s">
        <v>219</v>
      </c>
      <c r="H193" s="196">
        <v>134</v>
      </c>
      <c r="I193" s="197"/>
      <c r="J193" s="198">
        <f>ROUND(I193*H193,2)</f>
        <v>0</v>
      </c>
      <c r="K193" s="194" t="s">
        <v>5</v>
      </c>
      <c r="L193" s="199"/>
      <c r="M193" s="200" t="s">
        <v>5</v>
      </c>
      <c r="N193" s="201" t="s">
        <v>42</v>
      </c>
      <c r="O193" s="40"/>
      <c r="P193" s="181">
        <f>O193*H193</f>
        <v>0</v>
      </c>
      <c r="Q193" s="181">
        <v>0</v>
      </c>
      <c r="R193" s="181">
        <f>Q193*H193</f>
        <v>0</v>
      </c>
      <c r="S193" s="181">
        <v>0</v>
      </c>
      <c r="T193" s="182">
        <f>S193*H193</f>
        <v>0</v>
      </c>
      <c r="AR193" s="22" t="s">
        <v>168</v>
      </c>
      <c r="AT193" s="22" t="s">
        <v>290</v>
      </c>
      <c r="AU193" s="22" t="s">
        <v>81</v>
      </c>
      <c r="AY193" s="22" t="s">
        <v>134</v>
      </c>
      <c r="BE193" s="183">
        <f>IF(N193="základní",J193,0)</f>
        <v>0</v>
      </c>
      <c r="BF193" s="183">
        <f>IF(N193="snížená",J193,0)</f>
        <v>0</v>
      </c>
      <c r="BG193" s="183">
        <f>IF(N193="zákl. přenesená",J193,0)</f>
        <v>0</v>
      </c>
      <c r="BH193" s="183">
        <f>IF(N193="sníž. přenesená",J193,0)</f>
        <v>0</v>
      </c>
      <c r="BI193" s="183">
        <f>IF(N193="nulová",J193,0)</f>
        <v>0</v>
      </c>
      <c r="BJ193" s="22" t="s">
        <v>79</v>
      </c>
      <c r="BK193" s="183">
        <f>ROUND(I193*H193,2)</f>
        <v>0</v>
      </c>
      <c r="BL193" s="22" t="s">
        <v>152</v>
      </c>
      <c r="BM193" s="22" t="s">
        <v>438</v>
      </c>
    </row>
    <row r="194" spans="2:65" s="11" customFormat="1" ht="12">
      <c r="B194" s="202"/>
      <c r="D194" s="188" t="s">
        <v>303</v>
      </c>
      <c r="E194" s="209" t="s">
        <v>5</v>
      </c>
      <c r="F194" s="203" t="s">
        <v>439</v>
      </c>
      <c r="H194" s="204">
        <v>134</v>
      </c>
      <c r="I194" s="205"/>
      <c r="L194" s="202"/>
      <c r="M194" s="206"/>
      <c r="N194" s="207"/>
      <c r="O194" s="207"/>
      <c r="P194" s="207"/>
      <c r="Q194" s="207"/>
      <c r="R194" s="207"/>
      <c r="S194" s="207"/>
      <c r="T194" s="208"/>
      <c r="AT194" s="209" t="s">
        <v>303</v>
      </c>
      <c r="AU194" s="209" t="s">
        <v>81</v>
      </c>
      <c r="AV194" s="11" t="s">
        <v>81</v>
      </c>
      <c r="AW194" s="11" t="s">
        <v>34</v>
      </c>
      <c r="AX194" s="11" t="s">
        <v>71</v>
      </c>
      <c r="AY194" s="209" t="s">
        <v>134</v>
      </c>
    </row>
    <row r="195" spans="2:65" s="12" customFormat="1" ht="12">
      <c r="B195" s="210"/>
      <c r="D195" s="188" t="s">
        <v>303</v>
      </c>
      <c r="E195" s="211" t="s">
        <v>5</v>
      </c>
      <c r="F195" s="212" t="s">
        <v>352</v>
      </c>
      <c r="H195" s="213">
        <v>134</v>
      </c>
      <c r="I195" s="214"/>
      <c r="L195" s="210"/>
      <c r="M195" s="215"/>
      <c r="N195" s="216"/>
      <c r="O195" s="216"/>
      <c r="P195" s="216"/>
      <c r="Q195" s="216"/>
      <c r="R195" s="216"/>
      <c r="S195" s="216"/>
      <c r="T195" s="217"/>
      <c r="AT195" s="211" t="s">
        <v>303</v>
      </c>
      <c r="AU195" s="211" t="s">
        <v>81</v>
      </c>
      <c r="AV195" s="12" t="s">
        <v>152</v>
      </c>
      <c r="AW195" s="12" t="s">
        <v>34</v>
      </c>
      <c r="AX195" s="12" t="s">
        <v>79</v>
      </c>
      <c r="AY195" s="211" t="s">
        <v>134</v>
      </c>
    </row>
    <row r="196" spans="2:65" s="1" customFormat="1" ht="16.5" customHeight="1">
      <c r="B196" s="171"/>
      <c r="C196" s="192" t="s">
        <v>440</v>
      </c>
      <c r="D196" s="192" t="s">
        <v>290</v>
      </c>
      <c r="E196" s="193" t="s">
        <v>441</v>
      </c>
      <c r="F196" s="194" t="s">
        <v>442</v>
      </c>
      <c r="G196" s="195" t="s">
        <v>219</v>
      </c>
      <c r="H196" s="196">
        <v>2.5</v>
      </c>
      <c r="I196" s="197"/>
      <c r="J196" s="198">
        <f>ROUND(I196*H196,2)</f>
        <v>0</v>
      </c>
      <c r="K196" s="194" t="s">
        <v>5</v>
      </c>
      <c r="L196" s="199"/>
      <c r="M196" s="200" t="s">
        <v>5</v>
      </c>
      <c r="N196" s="201" t="s">
        <v>42</v>
      </c>
      <c r="O196" s="40"/>
      <c r="P196" s="181">
        <f>O196*H196</f>
        <v>0</v>
      </c>
      <c r="Q196" s="181">
        <v>0</v>
      </c>
      <c r="R196" s="181">
        <f>Q196*H196</f>
        <v>0</v>
      </c>
      <c r="S196" s="181">
        <v>0</v>
      </c>
      <c r="T196" s="182">
        <f>S196*H196</f>
        <v>0</v>
      </c>
      <c r="AR196" s="22" t="s">
        <v>168</v>
      </c>
      <c r="AT196" s="22" t="s">
        <v>290</v>
      </c>
      <c r="AU196" s="22" t="s">
        <v>81</v>
      </c>
      <c r="AY196" s="22" t="s">
        <v>134</v>
      </c>
      <c r="BE196" s="183">
        <f>IF(N196="základní",J196,0)</f>
        <v>0</v>
      </c>
      <c r="BF196" s="183">
        <f>IF(N196="snížená",J196,0)</f>
        <v>0</v>
      </c>
      <c r="BG196" s="183">
        <f>IF(N196="zákl. přenesená",J196,0)</f>
        <v>0</v>
      </c>
      <c r="BH196" s="183">
        <f>IF(N196="sníž. přenesená",J196,0)</f>
        <v>0</v>
      </c>
      <c r="BI196" s="183">
        <f>IF(N196="nulová",J196,0)</f>
        <v>0</v>
      </c>
      <c r="BJ196" s="22" t="s">
        <v>79</v>
      </c>
      <c r="BK196" s="183">
        <f>ROUND(I196*H196,2)</f>
        <v>0</v>
      </c>
      <c r="BL196" s="22" t="s">
        <v>152</v>
      </c>
      <c r="BM196" s="22" t="s">
        <v>443</v>
      </c>
    </row>
    <row r="197" spans="2:65" s="11" customFormat="1" ht="12">
      <c r="B197" s="202"/>
      <c r="D197" s="188" t="s">
        <v>303</v>
      </c>
      <c r="E197" s="209" t="s">
        <v>5</v>
      </c>
      <c r="F197" s="203" t="s">
        <v>444</v>
      </c>
      <c r="H197" s="204">
        <v>2.5</v>
      </c>
      <c r="I197" s="205"/>
      <c r="L197" s="202"/>
      <c r="M197" s="206"/>
      <c r="N197" s="207"/>
      <c r="O197" s="207"/>
      <c r="P197" s="207"/>
      <c r="Q197" s="207"/>
      <c r="R197" s="207"/>
      <c r="S197" s="207"/>
      <c r="T197" s="208"/>
      <c r="AT197" s="209" t="s">
        <v>303</v>
      </c>
      <c r="AU197" s="209" t="s">
        <v>81</v>
      </c>
      <c r="AV197" s="11" t="s">
        <v>81</v>
      </c>
      <c r="AW197" s="11" t="s">
        <v>34</v>
      </c>
      <c r="AX197" s="11" t="s">
        <v>71</v>
      </c>
      <c r="AY197" s="209" t="s">
        <v>134</v>
      </c>
    </row>
    <row r="198" spans="2:65" s="12" customFormat="1" ht="12">
      <c r="B198" s="210"/>
      <c r="D198" s="188" t="s">
        <v>303</v>
      </c>
      <c r="E198" s="211" t="s">
        <v>5</v>
      </c>
      <c r="F198" s="212" t="s">
        <v>352</v>
      </c>
      <c r="H198" s="213">
        <v>2.5</v>
      </c>
      <c r="I198" s="214"/>
      <c r="L198" s="210"/>
      <c r="M198" s="215"/>
      <c r="N198" s="216"/>
      <c r="O198" s="216"/>
      <c r="P198" s="216"/>
      <c r="Q198" s="216"/>
      <c r="R198" s="216"/>
      <c r="S198" s="216"/>
      <c r="T198" s="217"/>
      <c r="AT198" s="211" t="s">
        <v>303</v>
      </c>
      <c r="AU198" s="211" t="s">
        <v>81</v>
      </c>
      <c r="AV198" s="12" t="s">
        <v>152</v>
      </c>
      <c r="AW198" s="12" t="s">
        <v>34</v>
      </c>
      <c r="AX198" s="12" t="s">
        <v>79</v>
      </c>
      <c r="AY198" s="211" t="s">
        <v>134</v>
      </c>
    </row>
    <row r="199" spans="2:65" s="1" customFormat="1" ht="16.5" customHeight="1">
      <c r="B199" s="171"/>
      <c r="C199" s="172" t="s">
        <v>445</v>
      </c>
      <c r="D199" s="172" t="s">
        <v>137</v>
      </c>
      <c r="E199" s="173" t="s">
        <v>446</v>
      </c>
      <c r="F199" s="174" t="s">
        <v>447</v>
      </c>
      <c r="G199" s="175" t="s">
        <v>248</v>
      </c>
      <c r="H199" s="176">
        <v>956</v>
      </c>
      <c r="I199" s="177"/>
      <c r="J199" s="178">
        <f>ROUND(I199*H199,2)</f>
        <v>0</v>
      </c>
      <c r="K199" s="174" t="s">
        <v>145</v>
      </c>
      <c r="L199" s="39"/>
      <c r="M199" s="179" t="s">
        <v>5</v>
      </c>
      <c r="N199" s="180" t="s">
        <v>42</v>
      </c>
      <c r="O199" s="40"/>
      <c r="P199" s="181">
        <f>O199*H199</f>
        <v>0</v>
      </c>
      <c r="Q199" s="181">
        <v>3.5999999999999999E-3</v>
      </c>
      <c r="R199" s="181">
        <f>Q199*H199</f>
        <v>3.4415999999999998</v>
      </c>
      <c r="S199" s="181">
        <v>0</v>
      </c>
      <c r="T199" s="182">
        <f>S199*H199</f>
        <v>0</v>
      </c>
      <c r="AR199" s="22" t="s">
        <v>152</v>
      </c>
      <c r="AT199" s="22" t="s">
        <v>137</v>
      </c>
      <c r="AU199" s="22" t="s">
        <v>81</v>
      </c>
      <c r="AY199" s="22" t="s">
        <v>134</v>
      </c>
      <c r="BE199" s="183">
        <f>IF(N199="základní",J199,0)</f>
        <v>0</v>
      </c>
      <c r="BF199" s="183">
        <f>IF(N199="snížená",J199,0)</f>
        <v>0</v>
      </c>
      <c r="BG199" s="183">
        <f>IF(N199="zákl. přenesená",J199,0)</f>
        <v>0</v>
      </c>
      <c r="BH199" s="183">
        <f>IF(N199="sníž. přenesená",J199,0)</f>
        <v>0</v>
      </c>
      <c r="BI199" s="183">
        <f>IF(N199="nulová",J199,0)</f>
        <v>0</v>
      </c>
      <c r="BJ199" s="22" t="s">
        <v>79</v>
      </c>
      <c r="BK199" s="183">
        <f>ROUND(I199*H199,2)</f>
        <v>0</v>
      </c>
      <c r="BL199" s="22" t="s">
        <v>152</v>
      </c>
      <c r="BM199" s="22" t="s">
        <v>448</v>
      </c>
    </row>
    <row r="200" spans="2:65" s="1" customFormat="1" ht="48">
      <c r="B200" s="39"/>
      <c r="D200" s="188" t="s">
        <v>215</v>
      </c>
      <c r="F200" s="189" t="s">
        <v>449</v>
      </c>
      <c r="I200" s="190"/>
      <c r="L200" s="39"/>
      <c r="M200" s="191"/>
      <c r="N200" s="40"/>
      <c r="O200" s="40"/>
      <c r="P200" s="40"/>
      <c r="Q200" s="40"/>
      <c r="R200" s="40"/>
      <c r="S200" s="40"/>
      <c r="T200" s="68"/>
      <c r="AT200" s="22" t="s">
        <v>215</v>
      </c>
      <c r="AU200" s="22" t="s">
        <v>81</v>
      </c>
    </row>
    <row r="201" spans="2:65" s="1" customFormat="1" ht="16.5" customHeight="1">
      <c r="B201" s="171"/>
      <c r="C201" s="172" t="s">
        <v>450</v>
      </c>
      <c r="D201" s="172" t="s">
        <v>137</v>
      </c>
      <c r="E201" s="173" t="s">
        <v>451</v>
      </c>
      <c r="F201" s="174" t="s">
        <v>452</v>
      </c>
      <c r="G201" s="175" t="s">
        <v>219</v>
      </c>
      <c r="H201" s="176">
        <v>82</v>
      </c>
      <c r="I201" s="177"/>
      <c r="J201" s="178">
        <f>ROUND(I201*H201,2)</f>
        <v>0</v>
      </c>
      <c r="K201" s="174" t="s">
        <v>5</v>
      </c>
      <c r="L201" s="39"/>
      <c r="M201" s="179" t="s">
        <v>5</v>
      </c>
      <c r="N201" s="180" t="s">
        <v>42</v>
      </c>
      <c r="O201" s="40"/>
      <c r="P201" s="181">
        <f>O201*H201</f>
        <v>0</v>
      </c>
      <c r="Q201" s="181">
        <v>0</v>
      </c>
      <c r="R201" s="181">
        <f>Q201*H201</f>
        <v>0</v>
      </c>
      <c r="S201" s="181">
        <v>0</v>
      </c>
      <c r="T201" s="182">
        <f>S201*H201</f>
        <v>0</v>
      </c>
      <c r="AR201" s="22" t="s">
        <v>152</v>
      </c>
      <c r="AT201" s="22" t="s">
        <v>137</v>
      </c>
      <c r="AU201" s="22" t="s">
        <v>81</v>
      </c>
      <c r="AY201" s="22" t="s">
        <v>134</v>
      </c>
      <c r="BE201" s="183">
        <f>IF(N201="základní",J201,0)</f>
        <v>0</v>
      </c>
      <c r="BF201" s="183">
        <f>IF(N201="snížená",J201,0)</f>
        <v>0</v>
      </c>
      <c r="BG201" s="183">
        <f>IF(N201="zákl. přenesená",J201,0)</f>
        <v>0</v>
      </c>
      <c r="BH201" s="183">
        <f>IF(N201="sníž. přenesená",J201,0)</f>
        <v>0</v>
      </c>
      <c r="BI201" s="183">
        <f>IF(N201="nulová",J201,0)</f>
        <v>0</v>
      </c>
      <c r="BJ201" s="22" t="s">
        <v>79</v>
      </c>
      <c r="BK201" s="183">
        <f>ROUND(I201*H201,2)</f>
        <v>0</v>
      </c>
      <c r="BL201" s="22" t="s">
        <v>152</v>
      </c>
      <c r="BM201" s="22" t="s">
        <v>453</v>
      </c>
    </row>
    <row r="202" spans="2:65" s="1" customFormat="1" ht="25.5" customHeight="1">
      <c r="B202" s="171"/>
      <c r="C202" s="172" t="s">
        <v>454</v>
      </c>
      <c r="D202" s="172" t="s">
        <v>137</v>
      </c>
      <c r="E202" s="173" t="s">
        <v>455</v>
      </c>
      <c r="F202" s="174" t="s">
        <v>456</v>
      </c>
      <c r="G202" s="175" t="s">
        <v>457</v>
      </c>
      <c r="H202" s="176">
        <v>268</v>
      </c>
      <c r="I202" s="177"/>
      <c r="J202" s="178">
        <f>ROUND(I202*H202,2)</f>
        <v>0</v>
      </c>
      <c r="K202" s="174" t="s">
        <v>5</v>
      </c>
      <c r="L202" s="39"/>
      <c r="M202" s="179" t="s">
        <v>5</v>
      </c>
      <c r="N202" s="180" t="s">
        <v>42</v>
      </c>
      <c r="O202" s="40"/>
      <c r="P202" s="181">
        <f>O202*H202</f>
        <v>0</v>
      </c>
      <c r="Q202" s="181">
        <v>0</v>
      </c>
      <c r="R202" s="181">
        <f>Q202*H202</f>
        <v>0</v>
      </c>
      <c r="S202" s="181">
        <v>0</v>
      </c>
      <c r="T202" s="182">
        <f>S202*H202</f>
        <v>0</v>
      </c>
      <c r="AR202" s="22" t="s">
        <v>422</v>
      </c>
      <c r="AT202" s="22" t="s">
        <v>137</v>
      </c>
      <c r="AU202" s="22" t="s">
        <v>81</v>
      </c>
      <c r="AY202" s="22" t="s">
        <v>134</v>
      </c>
      <c r="BE202" s="183">
        <f>IF(N202="základní",J202,0)</f>
        <v>0</v>
      </c>
      <c r="BF202" s="183">
        <f>IF(N202="snížená",J202,0)</f>
        <v>0</v>
      </c>
      <c r="BG202" s="183">
        <f>IF(N202="zákl. přenesená",J202,0)</f>
        <v>0</v>
      </c>
      <c r="BH202" s="183">
        <f>IF(N202="sníž. přenesená",J202,0)</f>
        <v>0</v>
      </c>
      <c r="BI202" s="183">
        <f>IF(N202="nulová",J202,0)</f>
        <v>0</v>
      </c>
      <c r="BJ202" s="22" t="s">
        <v>79</v>
      </c>
      <c r="BK202" s="183">
        <f>ROUND(I202*H202,2)</f>
        <v>0</v>
      </c>
      <c r="BL202" s="22" t="s">
        <v>422</v>
      </c>
      <c r="BM202" s="22" t="s">
        <v>458</v>
      </c>
    </row>
    <row r="203" spans="2:65" s="1" customFormat="1" ht="16.5" customHeight="1">
      <c r="B203" s="171"/>
      <c r="C203" s="172" t="s">
        <v>459</v>
      </c>
      <c r="D203" s="172" t="s">
        <v>137</v>
      </c>
      <c r="E203" s="173" t="s">
        <v>460</v>
      </c>
      <c r="F203" s="174" t="s">
        <v>461</v>
      </c>
      <c r="G203" s="175" t="s">
        <v>457</v>
      </c>
      <c r="H203" s="176">
        <v>359</v>
      </c>
      <c r="I203" s="177"/>
      <c r="J203" s="178">
        <f>ROUND(I203*H203,2)</f>
        <v>0</v>
      </c>
      <c r="K203" s="174" t="s">
        <v>5</v>
      </c>
      <c r="L203" s="39"/>
      <c r="M203" s="179" t="s">
        <v>5</v>
      </c>
      <c r="N203" s="180" t="s">
        <v>42</v>
      </c>
      <c r="O203" s="40"/>
      <c r="P203" s="181">
        <f>O203*H203</f>
        <v>0</v>
      </c>
      <c r="Q203" s="181">
        <v>0</v>
      </c>
      <c r="R203" s="181">
        <f>Q203*H203</f>
        <v>0</v>
      </c>
      <c r="S203" s="181">
        <v>0</v>
      </c>
      <c r="T203" s="182">
        <f>S203*H203</f>
        <v>0</v>
      </c>
      <c r="AR203" s="22" t="s">
        <v>422</v>
      </c>
      <c r="AT203" s="22" t="s">
        <v>137</v>
      </c>
      <c r="AU203" s="22" t="s">
        <v>81</v>
      </c>
      <c r="AY203" s="22" t="s">
        <v>134</v>
      </c>
      <c r="BE203" s="183">
        <f>IF(N203="základní",J203,0)</f>
        <v>0</v>
      </c>
      <c r="BF203" s="183">
        <f>IF(N203="snížená",J203,0)</f>
        <v>0</v>
      </c>
      <c r="BG203" s="183">
        <f>IF(N203="zákl. přenesená",J203,0)</f>
        <v>0</v>
      </c>
      <c r="BH203" s="183">
        <f>IF(N203="sníž. přenesená",J203,0)</f>
        <v>0</v>
      </c>
      <c r="BI203" s="183">
        <f>IF(N203="nulová",J203,0)</f>
        <v>0</v>
      </c>
      <c r="BJ203" s="22" t="s">
        <v>79</v>
      </c>
      <c r="BK203" s="183">
        <f>ROUND(I203*H203,2)</f>
        <v>0</v>
      </c>
      <c r="BL203" s="22" t="s">
        <v>422</v>
      </c>
      <c r="BM203" s="22" t="s">
        <v>462</v>
      </c>
    </row>
    <row r="204" spans="2:65" s="10" customFormat="1" ht="29.85" customHeight="1">
      <c r="B204" s="158"/>
      <c r="D204" s="159" t="s">
        <v>70</v>
      </c>
      <c r="E204" s="169" t="s">
        <v>168</v>
      </c>
      <c r="F204" s="169" t="s">
        <v>463</v>
      </c>
      <c r="I204" s="161"/>
      <c r="J204" s="170">
        <f>BK204</f>
        <v>0</v>
      </c>
      <c r="L204" s="158"/>
      <c r="M204" s="163"/>
      <c r="N204" s="164"/>
      <c r="O204" s="164"/>
      <c r="P204" s="165">
        <f>SUM(P205:P206)</f>
        <v>0</v>
      </c>
      <c r="Q204" s="164"/>
      <c r="R204" s="165">
        <f>SUM(R205:R206)</f>
        <v>16.79832</v>
      </c>
      <c r="S204" s="164"/>
      <c r="T204" s="166">
        <f>SUM(T205:T206)</f>
        <v>0</v>
      </c>
      <c r="AR204" s="159" t="s">
        <v>79</v>
      </c>
      <c r="AT204" s="167" t="s">
        <v>70</v>
      </c>
      <c r="AU204" s="167" t="s">
        <v>79</v>
      </c>
      <c r="AY204" s="159" t="s">
        <v>134</v>
      </c>
      <c r="BK204" s="168">
        <f>SUM(BK205:BK206)</f>
        <v>0</v>
      </c>
    </row>
    <row r="205" spans="2:65" s="1" customFormat="1" ht="25.5" customHeight="1">
      <c r="B205" s="171"/>
      <c r="C205" s="172" t="s">
        <v>464</v>
      </c>
      <c r="D205" s="172" t="s">
        <v>137</v>
      </c>
      <c r="E205" s="173" t="s">
        <v>465</v>
      </c>
      <c r="F205" s="174" t="s">
        <v>466</v>
      </c>
      <c r="G205" s="175" t="s">
        <v>467</v>
      </c>
      <c r="H205" s="176">
        <v>54</v>
      </c>
      <c r="I205" s="177"/>
      <c r="J205" s="178">
        <f>ROUND(I205*H205,2)</f>
        <v>0</v>
      </c>
      <c r="K205" s="174" t="s">
        <v>145</v>
      </c>
      <c r="L205" s="39"/>
      <c r="M205" s="179" t="s">
        <v>5</v>
      </c>
      <c r="N205" s="180" t="s">
        <v>42</v>
      </c>
      <c r="O205" s="40"/>
      <c r="P205" s="181">
        <f>O205*H205</f>
        <v>0</v>
      </c>
      <c r="Q205" s="181">
        <v>0.31108000000000002</v>
      </c>
      <c r="R205" s="181">
        <f>Q205*H205</f>
        <v>16.79832</v>
      </c>
      <c r="S205" s="181">
        <v>0</v>
      </c>
      <c r="T205" s="182">
        <f>S205*H205</f>
        <v>0</v>
      </c>
      <c r="AR205" s="22" t="s">
        <v>152</v>
      </c>
      <c r="AT205" s="22" t="s">
        <v>137</v>
      </c>
      <c r="AU205" s="22" t="s">
        <v>81</v>
      </c>
      <c r="AY205" s="22" t="s">
        <v>134</v>
      </c>
      <c r="BE205" s="183">
        <f>IF(N205="základní",J205,0)</f>
        <v>0</v>
      </c>
      <c r="BF205" s="183">
        <f>IF(N205="snížená",J205,0)</f>
        <v>0</v>
      </c>
      <c r="BG205" s="183">
        <f>IF(N205="zákl. přenesená",J205,0)</f>
        <v>0</v>
      </c>
      <c r="BH205" s="183">
        <f>IF(N205="sníž. přenesená",J205,0)</f>
        <v>0</v>
      </c>
      <c r="BI205" s="183">
        <f>IF(N205="nulová",J205,0)</f>
        <v>0</v>
      </c>
      <c r="BJ205" s="22" t="s">
        <v>79</v>
      </c>
      <c r="BK205" s="183">
        <f>ROUND(I205*H205,2)</f>
        <v>0</v>
      </c>
      <c r="BL205" s="22" t="s">
        <v>152</v>
      </c>
      <c r="BM205" s="22" t="s">
        <v>468</v>
      </c>
    </row>
    <row r="206" spans="2:65" s="1" customFormat="1" ht="96">
      <c r="B206" s="39"/>
      <c r="D206" s="188" t="s">
        <v>215</v>
      </c>
      <c r="F206" s="189" t="s">
        <v>469</v>
      </c>
      <c r="I206" s="190"/>
      <c r="L206" s="39"/>
      <c r="M206" s="191"/>
      <c r="N206" s="40"/>
      <c r="O206" s="40"/>
      <c r="P206" s="40"/>
      <c r="Q206" s="40"/>
      <c r="R206" s="40"/>
      <c r="S206" s="40"/>
      <c r="T206" s="68"/>
      <c r="AT206" s="22" t="s">
        <v>215</v>
      </c>
      <c r="AU206" s="22" t="s">
        <v>81</v>
      </c>
    </row>
    <row r="207" spans="2:65" s="10" customFormat="1" ht="29.85" customHeight="1">
      <c r="B207" s="158"/>
      <c r="D207" s="159" t="s">
        <v>70</v>
      </c>
      <c r="E207" s="169" t="s">
        <v>175</v>
      </c>
      <c r="F207" s="169" t="s">
        <v>470</v>
      </c>
      <c r="I207" s="161"/>
      <c r="J207" s="170">
        <f>BK207</f>
        <v>0</v>
      </c>
      <c r="L207" s="158"/>
      <c r="M207" s="163"/>
      <c r="N207" s="164"/>
      <c r="O207" s="164"/>
      <c r="P207" s="165">
        <f>SUM(P208:P254)</f>
        <v>0</v>
      </c>
      <c r="Q207" s="164"/>
      <c r="R207" s="165">
        <f>SUM(R208:R254)</f>
        <v>296.1303221</v>
      </c>
      <c r="S207" s="164"/>
      <c r="T207" s="166">
        <f>SUM(T208:T254)</f>
        <v>0.99399999999999999</v>
      </c>
      <c r="AR207" s="159" t="s">
        <v>79</v>
      </c>
      <c r="AT207" s="167" t="s">
        <v>70</v>
      </c>
      <c r="AU207" s="167" t="s">
        <v>79</v>
      </c>
      <c r="AY207" s="159" t="s">
        <v>134</v>
      </c>
      <c r="BK207" s="168">
        <f>SUM(BK208:BK254)</f>
        <v>0</v>
      </c>
    </row>
    <row r="208" spans="2:65" s="1" customFormat="1" ht="16.5" customHeight="1">
      <c r="B208" s="171"/>
      <c r="C208" s="172" t="s">
        <v>471</v>
      </c>
      <c r="D208" s="172" t="s">
        <v>137</v>
      </c>
      <c r="E208" s="173" t="s">
        <v>472</v>
      </c>
      <c r="F208" s="174" t="s">
        <v>473</v>
      </c>
      <c r="G208" s="175" t="s">
        <v>474</v>
      </c>
      <c r="H208" s="176">
        <v>48</v>
      </c>
      <c r="I208" s="177"/>
      <c r="J208" s="178">
        <f>ROUND(I208*H208,2)</f>
        <v>0</v>
      </c>
      <c r="K208" s="174" t="s">
        <v>5</v>
      </c>
      <c r="L208" s="39"/>
      <c r="M208" s="179" t="s">
        <v>5</v>
      </c>
      <c r="N208" s="180" t="s">
        <v>42</v>
      </c>
      <c r="O208" s="40"/>
      <c r="P208" s="181">
        <f>O208*H208</f>
        <v>0</v>
      </c>
      <c r="Q208" s="181">
        <v>0</v>
      </c>
      <c r="R208" s="181">
        <f>Q208*H208</f>
        <v>0</v>
      </c>
      <c r="S208" s="181">
        <v>0</v>
      </c>
      <c r="T208" s="182">
        <f>S208*H208</f>
        <v>0</v>
      </c>
      <c r="AR208" s="22" t="s">
        <v>152</v>
      </c>
      <c r="AT208" s="22" t="s">
        <v>137</v>
      </c>
      <c r="AU208" s="22" t="s">
        <v>81</v>
      </c>
      <c r="AY208" s="22" t="s">
        <v>134</v>
      </c>
      <c r="BE208" s="183">
        <f>IF(N208="základní",J208,0)</f>
        <v>0</v>
      </c>
      <c r="BF208" s="183">
        <f>IF(N208="snížená",J208,0)</f>
        <v>0</v>
      </c>
      <c r="BG208" s="183">
        <f>IF(N208="zákl. přenesená",J208,0)</f>
        <v>0</v>
      </c>
      <c r="BH208" s="183">
        <f>IF(N208="sníž. přenesená",J208,0)</f>
        <v>0</v>
      </c>
      <c r="BI208" s="183">
        <f>IF(N208="nulová",J208,0)</f>
        <v>0</v>
      </c>
      <c r="BJ208" s="22" t="s">
        <v>79</v>
      </c>
      <c r="BK208" s="183">
        <f>ROUND(I208*H208,2)</f>
        <v>0</v>
      </c>
      <c r="BL208" s="22" t="s">
        <v>152</v>
      </c>
      <c r="BM208" s="22" t="s">
        <v>475</v>
      </c>
    </row>
    <row r="209" spans="2:65" s="1" customFormat="1" ht="16.5" customHeight="1">
      <c r="B209" s="171"/>
      <c r="C209" s="192" t="s">
        <v>476</v>
      </c>
      <c r="D209" s="192" t="s">
        <v>290</v>
      </c>
      <c r="E209" s="193" t="s">
        <v>477</v>
      </c>
      <c r="F209" s="194" t="s">
        <v>478</v>
      </c>
      <c r="G209" s="195" t="s">
        <v>474</v>
      </c>
      <c r="H209" s="196">
        <v>48</v>
      </c>
      <c r="I209" s="197"/>
      <c r="J209" s="198">
        <f>ROUND(I209*H209,2)</f>
        <v>0</v>
      </c>
      <c r="K209" s="194" t="s">
        <v>5</v>
      </c>
      <c r="L209" s="199"/>
      <c r="M209" s="200" t="s">
        <v>5</v>
      </c>
      <c r="N209" s="201" t="s">
        <v>42</v>
      </c>
      <c r="O209" s="40"/>
      <c r="P209" s="181">
        <f>O209*H209</f>
        <v>0</v>
      </c>
      <c r="Q209" s="181">
        <v>0</v>
      </c>
      <c r="R209" s="181">
        <f>Q209*H209</f>
        <v>0</v>
      </c>
      <c r="S209" s="181">
        <v>0</v>
      </c>
      <c r="T209" s="182">
        <f>S209*H209</f>
        <v>0</v>
      </c>
      <c r="AR209" s="22" t="s">
        <v>168</v>
      </c>
      <c r="AT209" s="22" t="s">
        <v>290</v>
      </c>
      <c r="AU209" s="22" t="s">
        <v>81</v>
      </c>
      <c r="AY209" s="22" t="s">
        <v>134</v>
      </c>
      <c r="BE209" s="183">
        <f>IF(N209="základní",J209,0)</f>
        <v>0</v>
      </c>
      <c r="BF209" s="183">
        <f>IF(N209="snížená",J209,0)</f>
        <v>0</v>
      </c>
      <c r="BG209" s="183">
        <f>IF(N209="zákl. přenesená",J209,0)</f>
        <v>0</v>
      </c>
      <c r="BH209" s="183">
        <f>IF(N209="sníž. přenesená",J209,0)</f>
        <v>0</v>
      </c>
      <c r="BI209" s="183">
        <f>IF(N209="nulová",J209,0)</f>
        <v>0</v>
      </c>
      <c r="BJ209" s="22" t="s">
        <v>79</v>
      </c>
      <c r="BK209" s="183">
        <f>ROUND(I209*H209,2)</f>
        <v>0</v>
      </c>
      <c r="BL209" s="22" t="s">
        <v>152</v>
      </c>
      <c r="BM209" s="22" t="s">
        <v>479</v>
      </c>
    </row>
    <row r="210" spans="2:65" s="1" customFormat="1" ht="25.5" customHeight="1">
      <c r="B210" s="171"/>
      <c r="C210" s="172" t="s">
        <v>480</v>
      </c>
      <c r="D210" s="172" t="s">
        <v>137</v>
      </c>
      <c r="E210" s="173" t="s">
        <v>481</v>
      </c>
      <c r="F210" s="174" t="s">
        <v>482</v>
      </c>
      <c r="G210" s="175" t="s">
        <v>467</v>
      </c>
      <c r="H210" s="176">
        <v>26</v>
      </c>
      <c r="I210" s="177"/>
      <c r="J210" s="178">
        <f>ROUND(I210*H210,2)</f>
        <v>0</v>
      </c>
      <c r="K210" s="174" t="s">
        <v>145</v>
      </c>
      <c r="L210" s="39"/>
      <c r="M210" s="179" t="s">
        <v>5</v>
      </c>
      <c r="N210" s="180" t="s">
        <v>42</v>
      </c>
      <c r="O210" s="40"/>
      <c r="P210" s="181">
        <f>O210*H210</f>
        <v>0</v>
      </c>
      <c r="Q210" s="181">
        <v>6.9999999999999999E-4</v>
      </c>
      <c r="R210" s="181">
        <f>Q210*H210</f>
        <v>1.8200000000000001E-2</v>
      </c>
      <c r="S210" s="181">
        <v>0</v>
      </c>
      <c r="T210" s="182">
        <f>S210*H210</f>
        <v>0</v>
      </c>
      <c r="AR210" s="22" t="s">
        <v>152</v>
      </c>
      <c r="AT210" s="22" t="s">
        <v>137</v>
      </c>
      <c r="AU210" s="22" t="s">
        <v>81</v>
      </c>
      <c r="AY210" s="22" t="s">
        <v>134</v>
      </c>
      <c r="BE210" s="183">
        <f>IF(N210="základní",J210,0)</f>
        <v>0</v>
      </c>
      <c r="BF210" s="183">
        <f>IF(N210="snížená",J210,0)</f>
        <v>0</v>
      </c>
      <c r="BG210" s="183">
        <f>IF(N210="zákl. přenesená",J210,0)</f>
        <v>0</v>
      </c>
      <c r="BH210" s="183">
        <f>IF(N210="sníž. přenesená",J210,0)</f>
        <v>0</v>
      </c>
      <c r="BI210" s="183">
        <f>IF(N210="nulová",J210,0)</f>
        <v>0</v>
      </c>
      <c r="BJ210" s="22" t="s">
        <v>79</v>
      </c>
      <c r="BK210" s="183">
        <f>ROUND(I210*H210,2)</f>
        <v>0</v>
      </c>
      <c r="BL210" s="22" t="s">
        <v>152</v>
      </c>
      <c r="BM210" s="22" t="s">
        <v>483</v>
      </c>
    </row>
    <row r="211" spans="2:65" s="1" customFormat="1" ht="132">
      <c r="B211" s="39"/>
      <c r="D211" s="188" t="s">
        <v>215</v>
      </c>
      <c r="F211" s="189" t="s">
        <v>484</v>
      </c>
      <c r="I211" s="190"/>
      <c r="L211" s="39"/>
      <c r="M211" s="191"/>
      <c r="N211" s="40"/>
      <c r="O211" s="40"/>
      <c r="P211" s="40"/>
      <c r="Q211" s="40"/>
      <c r="R211" s="40"/>
      <c r="S211" s="40"/>
      <c r="T211" s="68"/>
      <c r="AT211" s="22" t="s">
        <v>215</v>
      </c>
      <c r="AU211" s="22" t="s">
        <v>81</v>
      </c>
    </row>
    <row r="212" spans="2:65" s="1" customFormat="1" ht="16.5" customHeight="1">
      <c r="B212" s="171"/>
      <c r="C212" s="192" t="s">
        <v>485</v>
      </c>
      <c r="D212" s="192" t="s">
        <v>290</v>
      </c>
      <c r="E212" s="193" t="s">
        <v>486</v>
      </c>
      <c r="F212" s="194" t="s">
        <v>487</v>
      </c>
      <c r="G212" s="195" t="s">
        <v>467</v>
      </c>
      <c r="H212" s="196">
        <v>26</v>
      </c>
      <c r="I212" s="197"/>
      <c r="J212" s="198">
        <f>ROUND(I212*H212,2)</f>
        <v>0</v>
      </c>
      <c r="K212" s="194" t="s">
        <v>145</v>
      </c>
      <c r="L212" s="199"/>
      <c r="M212" s="200" t="s">
        <v>5</v>
      </c>
      <c r="N212" s="201" t="s">
        <v>42</v>
      </c>
      <c r="O212" s="40"/>
      <c r="P212" s="181">
        <f>O212*H212</f>
        <v>0</v>
      </c>
      <c r="Q212" s="181">
        <v>2.3999999999999998E-3</v>
      </c>
      <c r="R212" s="181">
        <f>Q212*H212</f>
        <v>6.2399999999999997E-2</v>
      </c>
      <c r="S212" s="181">
        <v>0</v>
      </c>
      <c r="T212" s="182">
        <f>S212*H212</f>
        <v>0</v>
      </c>
      <c r="AR212" s="22" t="s">
        <v>168</v>
      </c>
      <c r="AT212" s="22" t="s">
        <v>290</v>
      </c>
      <c r="AU212" s="22" t="s">
        <v>81</v>
      </c>
      <c r="AY212" s="22" t="s">
        <v>134</v>
      </c>
      <c r="BE212" s="183">
        <f>IF(N212="základní",J212,0)</f>
        <v>0</v>
      </c>
      <c r="BF212" s="183">
        <f>IF(N212="snížená",J212,0)</f>
        <v>0</v>
      </c>
      <c r="BG212" s="183">
        <f>IF(N212="zákl. přenesená",J212,0)</f>
        <v>0</v>
      </c>
      <c r="BH212" s="183">
        <f>IF(N212="sníž. přenesená",J212,0)</f>
        <v>0</v>
      </c>
      <c r="BI212" s="183">
        <f>IF(N212="nulová",J212,0)</f>
        <v>0</v>
      </c>
      <c r="BJ212" s="22" t="s">
        <v>79</v>
      </c>
      <c r="BK212" s="183">
        <f>ROUND(I212*H212,2)</f>
        <v>0</v>
      </c>
      <c r="BL212" s="22" t="s">
        <v>152</v>
      </c>
      <c r="BM212" s="22" t="s">
        <v>488</v>
      </c>
    </row>
    <row r="213" spans="2:65" s="1" customFormat="1" ht="16.5" customHeight="1">
      <c r="B213" s="171"/>
      <c r="C213" s="172" t="s">
        <v>489</v>
      </c>
      <c r="D213" s="172" t="s">
        <v>137</v>
      </c>
      <c r="E213" s="173" t="s">
        <v>490</v>
      </c>
      <c r="F213" s="174" t="s">
        <v>491</v>
      </c>
      <c r="G213" s="175" t="s">
        <v>467</v>
      </c>
      <c r="H213" s="176">
        <v>14</v>
      </c>
      <c r="I213" s="177"/>
      <c r="J213" s="178">
        <f>ROUND(I213*H213,2)</f>
        <v>0</v>
      </c>
      <c r="K213" s="174" t="s">
        <v>145</v>
      </c>
      <c r="L213" s="39"/>
      <c r="M213" s="179" t="s">
        <v>5</v>
      </c>
      <c r="N213" s="180" t="s">
        <v>42</v>
      </c>
      <c r="O213" s="40"/>
      <c r="P213" s="181">
        <f>O213*H213</f>
        <v>0</v>
      </c>
      <c r="Q213" s="181">
        <v>0.10940999999999999</v>
      </c>
      <c r="R213" s="181">
        <f>Q213*H213</f>
        <v>1.5317399999999999</v>
      </c>
      <c r="S213" s="181">
        <v>0</v>
      </c>
      <c r="T213" s="182">
        <f>S213*H213</f>
        <v>0</v>
      </c>
      <c r="AR213" s="22" t="s">
        <v>152</v>
      </c>
      <c r="AT213" s="22" t="s">
        <v>137</v>
      </c>
      <c r="AU213" s="22" t="s">
        <v>81</v>
      </c>
      <c r="AY213" s="22" t="s">
        <v>134</v>
      </c>
      <c r="BE213" s="183">
        <f>IF(N213="základní",J213,0)</f>
        <v>0</v>
      </c>
      <c r="BF213" s="183">
        <f>IF(N213="snížená",J213,0)</f>
        <v>0</v>
      </c>
      <c r="BG213" s="183">
        <f>IF(N213="zákl. přenesená",J213,0)</f>
        <v>0</v>
      </c>
      <c r="BH213" s="183">
        <f>IF(N213="sníž. přenesená",J213,0)</f>
        <v>0</v>
      </c>
      <c r="BI213" s="183">
        <f>IF(N213="nulová",J213,0)</f>
        <v>0</v>
      </c>
      <c r="BJ213" s="22" t="s">
        <v>79</v>
      </c>
      <c r="BK213" s="183">
        <f>ROUND(I213*H213,2)</f>
        <v>0</v>
      </c>
      <c r="BL213" s="22" t="s">
        <v>152</v>
      </c>
      <c r="BM213" s="22" t="s">
        <v>492</v>
      </c>
    </row>
    <row r="214" spans="2:65" s="1" customFormat="1" ht="84">
      <c r="B214" s="39"/>
      <c r="D214" s="188" t="s">
        <v>215</v>
      </c>
      <c r="F214" s="189" t="s">
        <v>493</v>
      </c>
      <c r="I214" s="190"/>
      <c r="L214" s="39"/>
      <c r="M214" s="191"/>
      <c r="N214" s="40"/>
      <c r="O214" s="40"/>
      <c r="P214" s="40"/>
      <c r="Q214" s="40"/>
      <c r="R214" s="40"/>
      <c r="S214" s="40"/>
      <c r="T214" s="68"/>
      <c r="AT214" s="22" t="s">
        <v>215</v>
      </c>
      <c r="AU214" s="22" t="s">
        <v>81</v>
      </c>
    </row>
    <row r="215" spans="2:65" s="1" customFormat="1" ht="16.5" customHeight="1">
      <c r="B215" s="171"/>
      <c r="C215" s="192" t="s">
        <v>494</v>
      </c>
      <c r="D215" s="192" t="s">
        <v>290</v>
      </c>
      <c r="E215" s="193" t="s">
        <v>495</v>
      </c>
      <c r="F215" s="194" t="s">
        <v>496</v>
      </c>
      <c r="G215" s="195" t="s">
        <v>467</v>
      </c>
      <c r="H215" s="196">
        <v>14</v>
      </c>
      <c r="I215" s="197"/>
      <c r="J215" s="198">
        <f>ROUND(I215*H215,2)</f>
        <v>0</v>
      </c>
      <c r="K215" s="194" t="s">
        <v>145</v>
      </c>
      <c r="L215" s="199"/>
      <c r="M215" s="200" t="s">
        <v>5</v>
      </c>
      <c r="N215" s="201" t="s">
        <v>42</v>
      </c>
      <c r="O215" s="40"/>
      <c r="P215" s="181">
        <f>O215*H215</f>
        <v>0</v>
      </c>
      <c r="Q215" s="181">
        <v>6.4999999999999997E-3</v>
      </c>
      <c r="R215" s="181">
        <f>Q215*H215</f>
        <v>9.0999999999999998E-2</v>
      </c>
      <c r="S215" s="181">
        <v>0</v>
      </c>
      <c r="T215" s="182">
        <f>S215*H215</f>
        <v>0</v>
      </c>
      <c r="AR215" s="22" t="s">
        <v>168</v>
      </c>
      <c r="AT215" s="22" t="s">
        <v>290</v>
      </c>
      <c r="AU215" s="22" t="s">
        <v>81</v>
      </c>
      <c r="AY215" s="22" t="s">
        <v>134</v>
      </c>
      <c r="BE215" s="183">
        <f>IF(N215="základní",J215,0)</f>
        <v>0</v>
      </c>
      <c r="BF215" s="183">
        <f>IF(N215="snížená",J215,0)</f>
        <v>0</v>
      </c>
      <c r="BG215" s="183">
        <f>IF(N215="zákl. přenesená",J215,0)</f>
        <v>0</v>
      </c>
      <c r="BH215" s="183">
        <f>IF(N215="sníž. přenesená",J215,0)</f>
        <v>0</v>
      </c>
      <c r="BI215" s="183">
        <f>IF(N215="nulová",J215,0)</f>
        <v>0</v>
      </c>
      <c r="BJ215" s="22" t="s">
        <v>79</v>
      </c>
      <c r="BK215" s="183">
        <f>ROUND(I215*H215,2)</f>
        <v>0</v>
      </c>
      <c r="BL215" s="22" t="s">
        <v>152</v>
      </c>
      <c r="BM215" s="22" t="s">
        <v>497</v>
      </c>
    </row>
    <row r="216" spans="2:65" s="1" customFormat="1" ht="25.5" customHeight="1">
      <c r="B216" s="171"/>
      <c r="C216" s="172" t="s">
        <v>498</v>
      </c>
      <c r="D216" s="172" t="s">
        <v>137</v>
      </c>
      <c r="E216" s="173" t="s">
        <v>499</v>
      </c>
      <c r="F216" s="174" t="s">
        <v>500</v>
      </c>
      <c r="G216" s="175" t="s">
        <v>219</v>
      </c>
      <c r="H216" s="176">
        <v>256</v>
      </c>
      <c r="I216" s="177"/>
      <c r="J216" s="178">
        <f>ROUND(I216*H216,2)</f>
        <v>0</v>
      </c>
      <c r="K216" s="174" t="s">
        <v>145</v>
      </c>
      <c r="L216" s="39"/>
      <c r="M216" s="179" t="s">
        <v>5</v>
      </c>
      <c r="N216" s="180" t="s">
        <v>42</v>
      </c>
      <c r="O216" s="40"/>
      <c r="P216" s="181">
        <f>O216*H216</f>
        <v>0</v>
      </c>
      <c r="Q216" s="181">
        <v>8.4999999999999995E-4</v>
      </c>
      <c r="R216" s="181">
        <f>Q216*H216</f>
        <v>0.21759999999999999</v>
      </c>
      <c r="S216" s="181">
        <v>0</v>
      </c>
      <c r="T216" s="182">
        <f>S216*H216</f>
        <v>0</v>
      </c>
      <c r="AR216" s="22" t="s">
        <v>152</v>
      </c>
      <c r="AT216" s="22" t="s">
        <v>137</v>
      </c>
      <c r="AU216" s="22" t="s">
        <v>81</v>
      </c>
      <c r="AY216" s="22" t="s">
        <v>134</v>
      </c>
      <c r="BE216" s="183">
        <f>IF(N216="základní",J216,0)</f>
        <v>0</v>
      </c>
      <c r="BF216" s="183">
        <f>IF(N216="snížená",J216,0)</f>
        <v>0</v>
      </c>
      <c r="BG216" s="183">
        <f>IF(N216="zákl. přenesená",J216,0)</f>
        <v>0</v>
      </c>
      <c r="BH216" s="183">
        <f>IF(N216="sníž. přenesená",J216,0)</f>
        <v>0</v>
      </c>
      <c r="BI216" s="183">
        <f>IF(N216="nulová",J216,0)</f>
        <v>0</v>
      </c>
      <c r="BJ216" s="22" t="s">
        <v>79</v>
      </c>
      <c r="BK216" s="183">
        <f>ROUND(I216*H216,2)</f>
        <v>0</v>
      </c>
      <c r="BL216" s="22" t="s">
        <v>152</v>
      </c>
      <c r="BM216" s="22" t="s">
        <v>501</v>
      </c>
    </row>
    <row r="217" spans="2:65" s="1" customFormat="1" ht="108">
      <c r="B217" s="39"/>
      <c r="D217" s="188" t="s">
        <v>215</v>
      </c>
      <c r="F217" s="189" t="s">
        <v>502</v>
      </c>
      <c r="I217" s="190"/>
      <c r="L217" s="39"/>
      <c r="M217" s="191"/>
      <c r="N217" s="40"/>
      <c r="O217" s="40"/>
      <c r="P217" s="40"/>
      <c r="Q217" s="40"/>
      <c r="R217" s="40"/>
      <c r="S217" s="40"/>
      <c r="T217" s="68"/>
      <c r="AT217" s="22" t="s">
        <v>215</v>
      </c>
      <c r="AU217" s="22" t="s">
        <v>81</v>
      </c>
    </row>
    <row r="218" spans="2:65" s="1" customFormat="1" ht="25.5" customHeight="1">
      <c r="B218" s="171"/>
      <c r="C218" s="172" t="s">
        <v>422</v>
      </c>
      <c r="D218" s="172" t="s">
        <v>137</v>
      </c>
      <c r="E218" s="173" t="s">
        <v>503</v>
      </c>
      <c r="F218" s="174" t="s">
        <v>504</v>
      </c>
      <c r="G218" s="175" t="s">
        <v>248</v>
      </c>
      <c r="H218" s="176">
        <v>500</v>
      </c>
      <c r="I218" s="177"/>
      <c r="J218" s="178">
        <f>ROUND(I218*H218,2)</f>
        <v>0</v>
      </c>
      <c r="K218" s="174" t="s">
        <v>145</v>
      </c>
      <c r="L218" s="39"/>
      <c r="M218" s="179" t="s">
        <v>5</v>
      </c>
      <c r="N218" s="180" t="s">
        <v>42</v>
      </c>
      <c r="O218" s="40"/>
      <c r="P218" s="181">
        <f>O218*H218</f>
        <v>0</v>
      </c>
      <c r="Q218" s="181">
        <v>0</v>
      </c>
      <c r="R218" s="181">
        <f>Q218*H218</f>
        <v>0</v>
      </c>
      <c r="S218" s="181">
        <v>0</v>
      </c>
      <c r="T218" s="182">
        <f>S218*H218</f>
        <v>0</v>
      </c>
      <c r="AR218" s="22" t="s">
        <v>152</v>
      </c>
      <c r="AT218" s="22" t="s">
        <v>137</v>
      </c>
      <c r="AU218" s="22" t="s">
        <v>81</v>
      </c>
      <c r="AY218" s="22" t="s">
        <v>134</v>
      </c>
      <c r="BE218" s="183">
        <f>IF(N218="základní",J218,0)</f>
        <v>0</v>
      </c>
      <c r="BF218" s="183">
        <f>IF(N218="snížená",J218,0)</f>
        <v>0</v>
      </c>
      <c r="BG218" s="183">
        <f>IF(N218="zákl. přenesená",J218,0)</f>
        <v>0</v>
      </c>
      <c r="BH218" s="183">
        <f>IF(N218="sníž. přenesená",J218,0)</f>
        <v>0</v>
      </c>
      <c r="BI218" s="183">
        <f>IF(N218="nulová",J218,0)</f>
        <v>0</v>
      </c>
      <c r="BJ218" s="22" t="s">
        <v>79</v>
      </c>
      <c r="BK218" s="183">
        <f>ROUND(I218*H218,2)</f>
        <v>0</v>
      </c>
      <c r="BL218" s="22" t="s">
        <v>152</v>
      </c>
      <c r="BM218" s="22" t="s">
        <v>505</v>
      </c>
    </row>
    <row r="219" spans="2:65" s="1" customFormat="1" ht="36">
      <c r="B219" s="39"/>
      <c r="D219" s="188" t="s">
        <v>215</v>
      </c>
      <c r="F219" s="189" t="s">
        <v>506</v>
      </c>
      <c r="I219" s="190"/>
      <c r="L219" s="39"/>
      <c r="M219" s="191"/>
      <c r="N219" s="40"/>
      <c r="O219" s="40"/>
      <c r="P219" s="40"/>
      <c r="Q219" s="40"/>
      <c r="R219" s="40"/>
      <c r="S219" s="40"/>
      <c r="T219" s="68"/>
      <c r="AT219" s="22" t="s">
        <v>215</v>
      </c>
      <c r="AU219" s="22" t="s">
        <v>81</v>
      </c>
    </row>
    <row r="220" spans="2:65" s="1" customFormat="1" ht="25.5" customHeight="1">
      <c r="B220" s="171"/>
      <c r="C220" s="172" t="s">
        <v>507</v>
      </c>
      <c r="D220" s="172" t="s">
        <v>137</v>
      </c>
      <c r="E220" s="173" t="s">
        <v>508</v>
      </c>
      <c r="F220" s="174" t="s">
        <v>509</v>
      </c>
      <c r="G220" s="175" t="s">
        <v>219</v>
      </c>
      <c r="H220" s="176">
        <v>150</v>
      </c>
      <c r="I220" s="177"/>
      <c r="J220" s="178">
        <f>ROUND(I220*H220,2)</f>
        <v>0</v>
      </c>
      <c r="K220" s="174" t="s">
        <v>145</v>
      </c>
      <c r="L220" s="39"/>
      <c r="M220" s="179" t="s">
        <v>5</v>
      </c>
      <c r="N220" s="180" t="s">
        <v>42</v>
      </c>
      <c r="O220" s="40"/>
      <c r="P220" s="181">
        <f>O220*H220</f>
        <v>0</v>
      </c>
      <c r="Q220" s="181">
        <v>1.0000000000000001E-5</v>
      </c>
      <c r="R220" s="181">
        <f>Q220*H220</f>
        <v>1.5E-3</v>
      </c>
      <c r="S220" s="181">
        <v>0</v>
      </c>
      <c r="T220" s="182">
        <f>S220*H220</f>
        <v>0</v>
      </c>
      <c r="AR220" s="22" t="s">
        <v>152</v>
      </c>
      <c r="AT220" s="22" t="s">
        <v>137</v>
      </c>
      <c r="AU220" s="22" t="s">
        <v>81</v>
      </c>
      <c r="AY220" s="22" t="s">
        <v>134</v>
      </c>
      <c r="BE220" s="183">
        <f>IF(N220="základní",J220,0)</f>
        <v>0</v>
      </c>
      <c r="BF220" s="183">
        <f>IF(N220="snížená",J220,0)</f>
        <v>0</v>
      </c>
      <c r="BG220" s="183">
        <f>IF(N220="zákl. přenesená",J220,0)</f>
        <v>0</v>
      </c>
      <c r="BH220" s="183">
        <f>IF(N220="sníž. přenesená",J220,0)</f>
        <v>0</v>
      </c>
      <c r="BI220" s="183">
        <f>IF(N220="nulová",J220,0)</f>
        <v>0</v>
      </c>
      <c r="BJ220" s="22" t="s">
        <v>79</v>
      </c>
      <c r="BK220" s="183">
        <f>ROUND(I220*H220,2)</f>
        <v>0</v>
      </c>
      <c r="BL220" s="22" t="s">
        <v>152</v>
      </c>
      <c r="BM220" s="22" t="s">
        <v>510</v>
      </c>
    </row>
    <row r="221" spans="2:65" s="1" customFormat="1" ht="36">
      <c r="B221" s="39"/>
      <c r="D221" s="188" t="s">
        <v>215</v>
      </c>
      <c r="F221" s="189" t="s">
        <v>506</v>
      </c>
      <c r="I221" s="190"/>
      <c r="L221" s="39"/>
      <c r="M221" s="191"/>
      <c r="N221" s="40"/>
      <c r="O221" s="40"/>
      <c r="P221" s="40"/>
      <c r="Q221" s="40"/>
      <c r="R221" s="40"/>
      <c r="S221" s="40"/>
      <c r="T221" s="68"/>
      <c r="AT221" s="22" t="s">
        <v>215</v>
      </c>
      <c r="AU221" s="22" t="s">
        <v>81</v>
      </c>
    </row>
    <row r="222" spans="2:65" s="1" customFormat="1" ht="38.25" customHeight="1">
      <c r="B222" s="171"/>
      <c r="C222" s="172" t="s">
        <v>511</v>
      </c>
      <c r="D222" s="172" t="s">
        <v>137</v>
      </c>
      <c r="E222" s="173" t="s">
        <v>512</v>
      </c>
      <c r="F222" s="174" t="s">
        <v>513</v>
      </c>
      <c r="G222" s="175" t="s">
        <v>248</v>
      </c>
      <c r="H222" s="176">
        <v>677</v>
      </c>
      <c r="I222" s="177"/>
      <c r="J222" s="178">
        <f>ROUND(I222*H222,2)</f>
        <v>0</v>
      </c>
      <c r="K222" s="174" t="s">
        <v>145</v>
      </c>
      <c r="L222" s="39"/>
      <c r="M222" s="179" t="s">
        <v>5</v>
      </c>
      <c r="N222" s="180" t="s">
        <v>42</v>
      </c>
      <c r="O222" s="40"/>
      <c r="P222" s="181">
        <f>O222*H222</f>
        <v>0</v>
      </c>
      <c r="Q222" s="181">
        <v>0.16849</v>
      </c>
      <c r="R222" s="181">
        <f>Q222*H222</f>
        <v>114.06773</v>
      </c>
      <c r="S222" s="181">
        <v>0</v>
      </c>
      <c r="T222" s="182">
        <f>S222*H222</f>
        <v>0</v>
      </c>
      <c r="AR222" s="22" t="s">
        <v>152</v>
      </c>
      <c r="AT222" s="22" t="s">
        <v>137</v>
      </c>
      <c r="AU222" s="22" t="s">
        <v>81</v>
      </c>
      <c r="AY222" s="22" t="s">
        <v>134</v>
      </c>
      <c r="BE222" s="183">
        <f>IF(N222="základní",J222,0)</f>
        <v>0</v>
      </c>
      <c r="BF222" s="183">
        <f>IF(N222="snížená",J222,0)</f>
        <v>0</v>
      </c>
      <c r="BG222" s="183">
        <f>IF(N222="zákl. přenesená",J222,0)</f>
        <v>0</v>
      </c>
      <c r="BH222" s="183">
        <f>IF(N222="sníž. přenesená",J222,0)</f>
        <v>0</v>
      </c>
      <c r="BI222" s="183">
        <f>IF(N222="nulová",J222,0)</f>
        <v>0</v>
      </c>
      <c r="BJ222" s="22" t="s">
        <v>79</v>
      </c>
      <c r="BK222" s="183">
        <f>ROUND(I222*H222,2)</f>
        <v>0</v>
      </c>
      <c r="BL222" s="22" t="s">
        <v>152</v>
      </c>
      <c r="BM222" s="22" t="s">
        <v>514</v>
      </c>
    </row>
    <row r="223" spans="2:65" s="1" customFormat="1" ht="108">
      <c r="B223" s="39"/>
      <c r="D223" s="188" t="s">
        <v>215</v>
      </c>
      <c r="F223" s="189" t="s">
        <v>515</v>
      </c>
      <c r="I223" s="190"/>
      <c r="L223" s="39"/>
      <c r="M223" s="191"/>
      <c r="N223" s="40"/>
      <c r="O223" s="40"/>
      <c r="P223" s="40"/>
      <c r="Q223" s="40"/>
      <c r="R223" s="40"/>
      <c r="S223" s="40"/>
      <c r="T223" s="68"/>
      <c r="AT223" s="22" t="s">
        <v>215</v>
      </c>
      <c r="AU223" s="22" t="s">
        <v>81</v>
      </c>
    </row>
    <row r="224" spans="2:65" s="11" customFormat="1" ht="12">
      <c r="B224" s="202"/>
      <c r="D224" s="188" t="s">
        <v>303</v>
      </c>
      <c r="E224" s="209" t="s">
        <v>5</v>
      </c>
      <c r="F224" s="203" t="s">
        <v>516</v>
      </c>
      <c r="H224" s="204">
        <v>677</v>
      </c>
      <c r="I224" s="205"/>
      <c r="L224" s="202"/>
      <c r="M224" s="206"/>
      <c r="N224" s="207"/>
      <c r="O224" s="207"/>
      <c r="P224" s="207"/>
      <c r="Q224" s="207"/>
      <c r="R224" s="207"/>
      <c r="S224" s="207"/>
      <c r="T224" s="208"/>
      <c r="AT224" s="209" t="s">
        <v>303</v>
      </c>
      <c r="AU224" s="209" t="s">
        <v>81</v>
      </c>
      <c r="AV224" s="11" t="s">
        <v>81</v>
      </c>
      <c r="AW224" s="11" t="s">
        <v>34</v>
      </c>
      <c r="AX224" s="11" t="s">
        <v>71</v>
      </c>
      <c r="AY224" s="209" t="s">
        <v>134</v>
      </c>
    </row>
    <row r="225" spans="2:65" s="12" customFormat="1" ht="12">
      <c r="B225" s="210"/>
      <c r="D225" s="188" t="s">
        <v>303</v>
      </c>
      <c r="E225" s="211" t="s">
        <v>5</v>
      </c>
      <c r="F225" s="212" t="s">
        <v>352</v>
      </c>
      <c r="H225" s="213">
        <v>677</v>
      </c>
      <c r="I225" s="214"/>
      <c r="L225" s="210"/>
      <c r="M225" s="215"/>
      <c r="N225" s="216"/>
      <c r="O225" s="216"/>
      <c r="P225" s="216"/>
      <c r="Q225" s="216"/>
      <c r="R225" s="216"/>
      <c r="S225" s="216"/>
      <c r="T225" s="217"/>
      <c r="AT225" s="211" t="s">
        <v>303</v>
      </c>
      <c r="AU225" s="211" t="s">
        <v>81</v>
      </c>
      <c r="AV225" s="12" t="s">
        <v>152</v>
      </c>
      <c r="AW225" s="12" t="s">
        <v>34</v>
      </c>
      <c r="AX225" s="12" t="s">
        <v>79</v>
      </c>
      <c r="AY225" s="211" t="s">
        <v>134</v>
      </c>
    </row>
    <row r="226" spans="2:65" s="1" customFormat="1" ht="16.5" customHeight="1">
      <c r="B226" s="171"/>
      <c r="C226" s="192" t="s">
        <v>517</v>
      </c>
      <c r="D226" s="192" t="s">
        <v>290</v>
      </c>
      <c r="E226" s="193" t="s">
        <v>518</v>
      </c>
      <c r="F226" s="194" t="s">
        <v>519</v>
      </c>
      <c r="G226" s="195" t="s">
        <v>248</v>
      </c>
      <c r="H226" s="196">
        <v>255</v>
      </c>
      <c r="I226" s="197"/>
      <c r="J226" s="198">
        <f>ROUND(I226*H226,2)</f>
        <v>0</v>
      </c>
      <c r="K226" s="194" t="s">
        <v>145</v>
      </c>
      <c r="L226" s="199"/>
      <c r="M226" s="200" t="s">
        <v>5</v>
      </c>
      <c r="N226" s="201" t="s">
        <v>42</v>
      </c>
      <c r="O226" s="40"/>
      <c r="P226" s="181">
        <f>O226*H226</f>
        <v>0</v>
      </c>
      <c r="Q226" s="181">
        <v>0.125</v>
      </c>
      <c r="R226" s="181">
        <f>Q226*H226</f>
        <v>31.875</v>
      </c>
      <c r="S226" s="181">
        <v>0</v>
      </c>
      <c r="T226" s="182">
        <f>S226*H226</f>
        <v>0</v>
      </c>
      <c r="AR226" s="22" t="s">
        <v>168</v>
      </c>
      <c r="AT226" s="22" t="s">
        <v>290</v>
      </c>
      <c r="AU226" s="22" t="s">
        <v>81</v>
      </c>
      <c r="AY226" s="22" t="s">
        <v>134</v>
      </c>
      <c r="BE226" s="183">
        <f>IF(N226="základní",J226,0)</f>
        <v>0</v>
      </c>
      <c r="BF226" s="183">
        <f>IF(N226="snížená",J226,0)</f>
        <v>0</v>
      </c>
      <c r="BG226" s="183">
        <f>IF(N226="zákl. přenesená",J226,0)</f>
        <v>0</v>
      </c>
      <c r="BH226" s="183">
        <f>IF(N226="sníž. přenesená",J226,0)</f>
        <v>0</v>
      </c>
      <c r="BI226" s="183">
        <f>IF(N226="nulová",J226,0)</f>
        <v>0</v>
      </c>
      <c r="BJ226" s="22" t="s">
        <v>79</v>
      </c>
      <c r="BK226" s="183">
        <f>ROUND(I226*H226,2)</f>
        <v>0</v>
      </c>
      <c r="BL226" s="22" t="s">
        <v>152</v>
      </c>
      <c r="BM226" s="22" t="s">
        <v>520</v>
      </c>
    </row>
    <row r="227" spans="2:65" s="1" customFormat="1" ht="16.5" customHeight="1">
      <c r="B227" s="171"/>
      <c r="C227" s="192" t="s">
        <v>521</v>
      </c>
      <c r="D227" s="192" t="s">
        <v>290</v>
      </c>
      <c r="E227" s="193" t="s">
        <v>522</v>
      </c>
      <c r="F227" s="194" t="s">
        <v>523</v>
      </c>
      <c r="G227" s="195" t="s">
        <v>248</v>
      </c>
      <c r="H227" s="196">
        <v>86</v>
      </c>
      <c r="I227" s="197"/>
      <c r="J227" s="198">
        <f>ROUND(I227*H227,2)</f>
        <v>0</v>
      </c>
      <c r="K227" s="194" t="s">
        <v>5</v>
      </c>
      <c r="L227" s="199"/>
      <c r="M227" s="200" t="s">
        <v>5</v>
      </c>
      <c r="N227" s="201" t="s">
        <v>42</v>
      </c>
      <c r="O227" s="40"/>
      <c r="P227" s="181">
        <f>O227*H227</f>
        <v>0</v>
      </c>
      <c r="Q227" s="181">
        <v>0</v>
      </c>
      <c r="R227" s="181">
        <f>Q227*H227</f>
        <v>0</v>
      </c>
      <c r="S227" s="181">
        <v>0</v>
      </c>
      <c r="T227" s="182">
        <f>S227*H227</f>
        <v>0</v>
      </c>
      <c r="AR227" s="22" t="s">
        <v>168</v>
      </c>
      <c r="AT227" s="22" t="s">
        <v>290</v>
      </c>
      <c r="AU227" s="22" t="s">
        <v>81</v>
      </c>
      <c r="AY227" s="22" t="s">
        <v>134</v>
      </c>
      <c r="BE227" s="183">
        <f>IF(N227="základní",J227,0)</f>
        <v>0</v>
      </c>
      <c r="BF227" s="183">
        <f>IF(N227="snížená",J227,0)</f>
        <v>0</v>
      </c>
      <c r="BG227" s="183">
        <f>IF(N227="zákl. přenesená",J227,0)</f>
        <v>0</v>
      </c>
      <c r="BH227" s="183">
        <f>IF(N227="sníž. přenesená",J227,0)</f>
        <v>0</v>
      </c>
      <c r="BI227" s="183">
        <f>IF(N227="nulová",J227,0)</f>
        <v>0</v>
      </c>
      <c r="BJ227" s="22" t="s">
        <v>79</v>
      </c>
      <c r="BK227" s="183">
        <f>ROUND(I227*H227,2)</f>
        <v>0</v>
      </c>
      <c r="BL227" s="22" t="s">
        <v>152</v>
      </c>
      <c r="BM227" s="22" t="s">
        <v>524</v>
      </c>
    </row>
    <row r="228" spans="2:65" s="1" customFormat="1" ht="16.5" customHeight="1">
      <c r="B228" s="171"/>
      <c r="C228" s="192" t="s">
        <v>525</v>
      </c>
      <c r="D228" s="192" t="s">
        <v>290</v>
      </c>
      <c r="E228" s="193" t="s">
        <v>526</v>
      </c>
      <c r="F228" s="194" t="s">
        <v>527</v>
      </c>
      <c r="G228" s="195" t="s">
        <v>248</v>
      </c>
      <c r="H228" s="196">
        <v>70</v>
      </c>
      <c r="I228" s="197"/>
      <c r="J228" s="198">
        <f>ROUND(I228*H228,2)</f>
        <v>0</v>
      </c>
      <c r="K228" s="194" t="s">
        <v>5</v>
      </c>
      <c r="L228" s="199"/>
      <c r="M228" s="200" t="s">
        <v>5</v>
      </c>
      <c r="N228" s="201" t="s">
        <v>42</v>
      </c>
      <c r="O228" s="40"/>
      <c r="P228" s="181">
        <f>O228*H228</f>
        <v>0</v>
      </c>
      <c r="Q228" s="181">
        <v>0.125</v>
      </c>
      <c r="R228" s="181">
        <f>Q228*H228</f>
        <v>8.75</v>
      </c>
      <c r="S228" s="181">
        <v>0</v>
      </c>
      <c r="T228" s="182">
        <f>S228*H228</f>
        <v>0</v>
      </c>
      <c r="AR228" s="22" t="s">
        <v>168</v>
      </c>
      <c r="AT228" s="22" t="s">
        <v>290</v>
      </c>
      <c r="AU228" s="22" t="s">
        <v>81</v>
      </c>
      <c r="AY228" s="22" t="s">
        <v>134</v>
      </c>
      <c r="BE228" s="183">
        <f>IF(N228="základní",J228,0)</f>
        <v>0</v>
      </c>
      <c r="BF228" s="183">
        <f>IF(N228="snížená",J228,0)</f>
        <v>0</v>
      </c>
      <c r="BG228" s="183">
        <f>IF(N228="zákl. přenesená",J228,0)</f>
        <v>0</v>
      </c>
      <c r="BH228" s="183">
        <f>IF(N228="sníž. přenesená",J228,0)</f>
        <v>0</v>
      </c>
      <c r="BI228" s="183">
        <f>IF(N228="nulová",J228,0)</f>
        <v>0</v>
      </c>
      <c r="BJ228" s="22" t="s">
        <v>79</v>
      </c>
      <c r="BK228" s="183">
        <f>ROUND(I228*H228,2)</f>
        <v>0</v>
      </c>
      <c r="BL228" s="22" t="s">
        <v>152</v>
      </c>
      <c r="BM228" s="22" t="s">
        <v>528</v>
      </c>
    </row>
    <row r="229" spans="2:65" s="11" customFormat="1" ht="12">
      <c r="B229" s="202"/>
      <c r="D229" s="188" t="s">
        <v>303</v>
      </c>
      <c r="E229" s="209" t="s">
        <v>5</v>
      </c>
      <c r="F229" s="203" t="s">
        <v>529</v>
      </c>
      <c r="H229" s="204">
        <v>70</v>
      </c>
      <c r="I229" s="205"/>
      <c r="L229" s="202"/>
      <c r="M229" s="206"/>
      <c r="N229" s="207"/>
      <c r="O229" s="207"/>
      <c r="P229" s="207"/>
      <c r="Q229" s="207"/>
      <c r="R229" s="207"/>
      <c r="S229" s="207"/>
      <c r="T229" s="208"/>
      <c r="AT229" s="209" t="s">
        <v>303</v>
      </c>
      <c r="AU229" s="209" t="s">
        <v>81</v>
      </c>
      <c r="AV229" s="11" t="s">
        <v>81</v>
      </c>
      <c r="AW229" s="11" t="s">
        <v>34</v>
      </c>
      <c r="AX229" s="11" t="s">
        <v>71</v>
      </c>
      <c r="AY229" s="209" t="s">
        <v>134</v>
      </c>
    </row>
    <row r="230" spans="2:65" s="12" customFormat="1" ht="12">
      <c r="B230" s="210"/>
      <c r="D230" s="188" t="s">
        <v>303</v>
      </c>
      <c r="E230" s="211" t="s">
        <v>5</v>
      </c>
      <c r="F230" s="212" t="s">
        <v>352</v>
      </c>
      <c r="H230" s="213">
        <v>70</v>
      </c>
      <c r="I230" s="214"/>
      <c r="L230" s="210"/>
      <c r="M230" s="215"/>
      <c r="N230" s="216"/>
      <c r="O230" s="216"/>
      <c r="P230" s="216"/>
      <c r="Q230" s="216"/>
      <c r="R230" s="216"/>
      <c r="S230" s="216"/>
      <c r="T230" s="217"/>
      <c r="AT230" s="211" t="s">
        <v>303</v>
      </c>
      <c r="AU230" s="211" t="s">
        <v>81</v>
      </c>
      <c r="AV230" s="12" t="s">
        <v>152</v>
      </c>
      <c r="AW230" s="12" t="s">
        <v>34</v>
      </c>
      <c r="AX230" s="12" t="s">
        <v>79</v>
      </c>
      <c r="AY230" s="211" t="s">
        <v>134</v>
      </c>
    </row>
    <row r="231" spans="2:65" s="1" customFormat="1" ht="16.5" customHeight="1">
      <c r="B231" s="171"/>
      <c r="C231" s="192" t="s">
        <v>529</v>
      </c>
      <c r="D231" s="192" t="s">
        <v>290</v>
      </c>
      <c r="E231" s="193" t="s">
        <v>530</v>
      </c>
      <c r="F231" s="194" t="s">
        <v>531</v>
      </c>
      <c r="G231" s="195" t="s">
        <v>248</v>
      </c>
      <c r="H231" s="196">
        <v>97</v>
      </c>
      <c r="I231" s="197"/>
      <c r="J231" s="198">
        <f>ROUND(I231*H231,2)</f>
        <v>0</v>
      </c>
      <c r="K231" s="194" t="s">
        <v>145</v>
      </c>
      <c r="L231" s="199"/>
      <c r="M231" s="200" t="s">
        <v>5</v>
      </c>
      <c r="N231" s="201" t="s">
        <v>42</v>
      </c>
      <c r="O231" s="40"/>
      <c r="P231" s="181">
        <f>O231*H231</f>
        <v>0</v>
      </c>
      <c r="Q231" s="181">
        <v>0.125</v>
      </c>
      <c r="R231" s="181">
        <f>Q231*H231</f>
        <v>12.125</v>
      </c>
      <c r="S231" s="181">
        <v>0</v>
      </c>
      <c r="T231" s="182">
        <f>S231*H231</f>
        <v>0</v>
      </c>
      <c r="AR231" s="22" t="s">
        <v>168</v>
      </c>
      <c r="AT231" s="22" t="s">
        <v>290</v>
      </c>
      <c r="AU231" s="22" t="s">
        <v>81</v>
      </c>
      <c r="AY231" s="22" t="s">
        <v>134</v>
      </c>
      <c r="BE231" s="183">
        <f>IF(N231="základní",J231,0)</f>
        <v>0</v>
      </c>
      <c r="BF231" s="183">
        <f>IF(N231="snížená",J231,0)</f>
        <v>0</v>
      </c>
      <c r="BG231" s="183">
        <f>IF(N231="zákl. přenesená",J231,0)</f>
        <v>0</v>
      </c>
      <c r="BH231" s="183">
        <f>IF(N231="sníž. přenesená",J231,0)</f>
        <v>0</v>
      </c>
      <c r="BI231" s="183">
        <f>IF(N231="nulová",J231,0)</f>
        <v>0</v>
      </c>
      <c r="BJ231" s="22" t="s">
        <v>79</v>
      </c>
      <c r="BK231" s="183">
        <f>ROUND(I231*H231,2)</f>
        <v>0</v>
      </c>
      <c r="BL231" s="22" t="s">
        <v>152</v>
      </c>
      <c r="BM231" s="22" t="s">
        <v>532</v>
      </c>
    </row>
    <row r="232" spans="2:65" s="11" customFormat="1" ht="12">
      <c r="B232" s="202"/>
      <c r="D232" s="188" t="s">
        <v>303</v>
      </c>
      <c r="E232" s="209" t="s">
        <v>5</v>
      </c>
      <c r="F232" s="203" t="s">
        <v>533</v>
      </c>
      <c r="H232" s="204">
        <v>97</v>
      </c>
      <c r="I232" s="205"/>
      <c r="L232" s="202"/>
      <c r="M232" s="206"/>
      <c r="N232" s="207"/>
      <c r="O232" s="207"/>
      <c r="P232" s="207"/>
      <c r="Q232" s="207"/>
      <c r="R232" s="207"/>
      <c r="S232" s="207"/>
      <c r="T232" s="208"/>
      <c r="AT232" s="209" t="s">
        <v>303</v>
      </c>
      <c r="AU232" s="209" t="s">
        <v>81</v>
      </c>
      <c r="AV232" s="11" t="s">
        <v>81</v>
      </c>
      <c r="AW232" s="11" t="s">
        <v>34</v>
      </c>
      <c r="AX232" s="11" t="s">
        <v>71</v>
      </c>
      <c r="AY232" s="209" t="s">
        <v>134</v>
      </c>
    </row>
    <row r="233" spans="2:65" s="12" customFormat="1" ht="12">
      <c r="B233" s="210"/>
      <c r="D233" s="188" t="s">
        <v>303</v>
      </c>
      <c r="E233" s="211" t="s">
        <v>5</v>
      </c>
      <c r="F233" s="212" t="s">
        <v>352</v>
      </c>
      <c r="H233" s="213">
        <v>97</v>
      </c>
      <c r="I233" s="214"/>
      <c r="L233" s="210"/>
      <c r="M233" s="215"/>
      <c r="N233" s="216"/>
      <c r="O233" s="216"/>
      <c r="P233" s="216"/>
      <c r="Q233" s="216"/>
      <c r="R233" s="216"/>
      <c r="S233" s="216"/>
      <c r="T233" s="217"/>
      <c r="AT233" s="211" t="s">
        <v>303</v>
      </c>
      <c r="AU233" s="211" t="s">
        <v>81</v>
      </c>
      <c r="AV233" s="12" t="s">
        <v>152</v>
      </c>
      <c r="AW233" s="12" t="s">
        <v>34</v>
      </c>
      <c r="AX233" s="12" t="s">
        <v>79</v>
      </c>
      <c r="AY233" s="211" t="s">
        <v>134</v>
      </c>
    </row>
    <row r="234" spans="2:65" s="1" customFormat="1" ht="16.5" customHeight="1">
      <c r="B234" s="171"/>
      <c r="C234" s="192" t="s">
        <v>534</v>
      </c>
      <c r="D234" s="192" t="s">
        <v>290</v>
      </c>
      <c r="E234" s="193" t="s">
        <v>535</v>
      </c>
      <c r="F234" s="194" t="s">
        <v>536</v>
      </c>
      <c r="G234" s="195" t="s">
        <v>248</v>
      </c>
      <c r="H234" s="196">
        <v>34</v>
      </c>
      <c r="I234" s="197"/>
      <c r="J234" s="198">
        <f>ROUND(I234*H234,2)</f>
        <v>0</v>
      </c>
      <c r="K234" s="194" t="s">
        <v>145</v>
      </c>
      <c r="L234" s="199"/>
      <c r="M234" s="200" t="s">
        <v>5</v>
      </c>
      <c r="N234" s="201" t="s">
        <v>42</v>
      </c>
      <c r="O234" s="40"/>
      <c r="P234" s="181">
        <f>O234*H234</f>
        <v>0</v>
      </c>
      <c r="Q234" s="181">
        <v>8.2000000000000003E-2</v>
      </c>
      <c r="R234" s="181">
        <f>Q234*H234</f>
        <v>2.7880000000000003</v>
      </c>
      <c r="S234" s="181">
        <v>0</v>
      </c>
      <c r="T234" s="182">
        <f>S234*H234</f>
        <v>0</v>
      </c>
      <c r="AR234" s="22" t="s">
        <v>168</v>
      </c>
      <c r="AT234" s="22" t="s">
        <v>290</v>
      </c>
      <c r="AU234" s="22" t="s">
        <v>81</v>
      </c>
      <c r="AY234" s="22" t="s">
        <v>134</v>
      </c>
      <c r="BE234" s="183">
        <f>IF(N234="základní",J234,0)</f>
        <v>0</v>
      </c>
      <c r="BF234" s="183">
        <f>IF(N234="snížená",J234,0)</f>
        <v>0</v>
      </c>
      <c r="BG234" s="183">
        <f>IF(N234="zákl. přenesená",J234,0)</f>
        <v>0</v>
      </c>
      <c r="BH234" s="183">
        <f>IF(N234="sníž. přenesená",J234,0)</f>
        <v>0</v>
      </c>
      <c r="BI234" s="183">
        <f>IF(N234="nulová",J234,0)</f>
        <v>0</v>
      </c>
      <c r="BJ234" s="22" t="s">
        <v>79</v>
      </c>
      <c r="BK234" s="183">
        <f>ROUND(I234*H234,2)</f>
        <v>0</v>
      </c>
      <c r="BL234" s="22" t="s">
        <v>152</v>
      </c>
      <c r="BM234" s="22" t="s">
        <v>537</v>
      </c>
    </row>
    <row r="235" spans="2:65" s="11" customFormat="1" ht="12">
      <c r="B235" s="202"/>
      <c r="D235" s="188" t="s">
        <v>303</v>
      </c>
      <c r="E235" s="209" t="s">
        <v>5</v>
      </c>
      <c r="F235" s="203" t="s">
        <v>357</v>
      </c>
      <c r="H235" s="204">
        <v>34</v>
      </c>
      <c r="I235" s="205"/>
      <c r="L235" s="202"/>
      <c r="M235" s="206"/>
      <c r="N235" s="207"/>
      <c r="O235" s="207"/>
      <c r="P235" s="207"/>
      <c r="Q235" s="207"/>
      <c r="R235" s="207"/>
      <c r="S235" s="207"/>
      <c r="T235" s="208"/>
      <c r="AT235" s="209" t="s">
        <v>303</v>
      </c>
      <c r="AU235" s="209" t="s">
        <v>81</v>
      </c>
      <c r="AV235" s="11" t="s">
        <v>81</v>
      </c>
      <c r="AW235" s="11" t="s">
        <v>34</v>
      </c>
      <c r="AX235" s="11" t="s">
        <v>71</v>
      </c>
      <c r="AY235" s="209" t="s">
        <v>134</v>
      </c>
    </row>
    <row r="236" spans="2:65" s="12" customFormat="1" ht="12">
      <c r="B236" s="210"/>
      <c r="D236" s="188" t="s">
        <v>303</v>
      </c>
      <c r="E236" s="211" t="s">
        <v>5</v>
      </c>
      <c r="F236" s="212" t="s">
        <v>352</v>
      </c>
      <c r="H236" s="213">
        <v>34</v>
      </c>
      <c r="I236" s="214"/>
      <c r="L236" s="210"/>
      <c r="M236" s="215"/>
      <c r="N236" s="216"/>
      <c r="O236" s="216"/>
      <c r="P236" s="216"/>
      <c r="Q236" s="216"/>
      <c r="R236" s="216"/>
      <c r="S236" s="216"/>
      <c r="T236" s="217"/>
      <c r="AT236" s="211" t="s">
        <v>303</v>
      </c>
      <c r="AU236" s="211" t="s">
        <v>81</v>
      </c>
      <c r="AV236" s="12" t="s">
        <v>152</v>
      </c>
      <c r="AW236" s="12" t="s">
        <v>34</v>
      </c>
      <c r="AX236" s="12" t="s">
        <v>79</v>
      </c>
      <c r="AY236" s="211" t="s">
        <v>134</v>
      </c>
    </row>
    <row r="237" spans="2:65" s="1" customFormat="1" ht="16.5" customHeight="1">
      <c r="B237" s="171"/>
      <c r="C237" s="192" t="s">
        <v>538</v>
      </c>
      <c r="D237" s="192" t="s">
        <v>290</v>
      </c>
      <c r="E237" s="193" t="s">
        <v>539</v>
      </c>
      <c r="F237" s="194" t="s">
        <v>540</v>
      </c>
      <c r="G237" s="195" t="s">
        <v>248</v>
      </c>
      <c r="H237" s="196">
        <v>135</v>
      </c>
      <c r="I237" s="197"/>
      <c r="J237" s="198">
        <f>ROUND(I237*H237,2)</f>
        <v>0</v>
      </c>
      <c r="K237" s="194" t="s">
        <v>145</v>
      </c>
      <c r="L237" s="199"/>
      <c r="M237" s="200" t="s">
        <v>5</v>
      </c>
      <c r="N237" s="201" t="s">
        <v>42</v>
      </c>
      <c r="O237" s="40"/>
      <c r="P237" s="181">
        <f>O237*H237</f>
        <v>0</v>
      </c>
      <c r="Q237" s="181">
        <v>0.15</v>
      </c>
      <c r="R237" s="181">
        <f>Q237*H237</f>
        <v>20.25</v>
      </c>
      <c r="S237" s="181">
        <v>0</v>
      </c>
      <c r="T237" s="182">
        <f>S237*H237</f>
        <v>0</v>
      </c>
      <c r="AR237" s="22" t="s">
        <v>168</v>
      </c>
      <c r="AT237" s="22" t="s">
        <v>290</v>
      </c>
      <c r="AU237" s="22" t="s">
        <v>81</v>
      </c>
      <c r="AY237" s="22" t="s">
        <v>134</v>
      </c>
      <c r="BE237" s="183">
        <f>IF(N237="základní",J237,0)</f>
        <v>0</v>
      </c>
      <c r="BF237" s="183">
        <f>IF(N237="snížená",J237,0)</f>
        <v>0</v>
      </c>
      <c r="BG237" s="183">
        <f>IF(N237="zákl. přenesená",J237,0)</f>
        <v>0</v>
      </c>
      <c r="BH237" s="183">
        <f>IF(N237="sníž. přenesená",J237,0)</f>
        <v>0</v>
      </c>
      <c r="BI237" s="183">
        <f>IF(N237="nulová",J237,0)</f>
        <v>0</v>
      </c>
      <c r="BJ237" s="22" t="s">
        <v>79</v>
      </c>
      <c r="BK237" s="183">
        <f>ROUND(I237*H237,2)</f>
        <v>0</v>
      </c>
      <c r="BL237" s="22" t="s">
        <v>152</v>
      </c>
      <c r="BM237" s="22" t="s">
        <v>541</v>
      </c>
    </row>
    <row r="238" spans="2:65" s="11" customFormat="1" ht="12">
      <c r="B238" s="202"/>
      <c r="D238" s="188" t="s">
        <v>303</v>
      </c>
      <c r="E238" s="209" t="s">
        <v>5</v>
      </c>
      <c r="F238" s="203" t="s">
        <v>542</v>
      </c>
      <c r="H238" s="204">
        <v>135</v>
      </c>
      <c r="I238" s="205"/>
      <c r="L238" s="202"/>
      <c r="M238" s="206"/>
      <c r="N238" s="207"/>
      <c r="O238" s="207"/>
      <c r="P238" s="207"/>
      <c r="Q238" s="207"/>
      <c r="R238" s="207"/>
      <c r="S238" s="207"/>
      <c r="T238" s="208"/>
      <c r="AT238" s="209" t="s">
        <v>303</v>
      </c>
      <c r="AU238" s="209" t="s">
        <v>81</v>
      </c>
      <c r="AV238" s="11" t="s">
        <v>81</v>
      </c>
      <c r="AW238" s="11" t="s">
        <v>34</v>
      </c>
      <c r="AX238" s="11" t="s">
        <v>71</v>
      </c>
      <c r="AY238" s="209" t="s">
        <v>134</v>
      </c>
    </row>
    <row r="239" spans="2:65" s="12" customFormat="1" ht="12">
      <c r="B239" s="210"/>
      <c r="D239" s="188" t="s">
        <v>303</v>
      </c>
      <c r="E239" s="211" t="s">
        <v>5</v>
      </c>
      <c r="F239" s="212" t="s">
        <v>352</v>
      </c>
      <c r="H239" s="213">
        <v>135</v>
      </c>
      <c r="I239" s="214"/>
      <c r="L239" s="210"/>
      <c r="M239" s="215"/>
      <c r="N239" s="216"/>
      <c r="O239" s="216"/>
      <c r="P239" s="216"/>
      <c r="Q239" s="216"/>
      <c r="R239" s="216"/>
      <c r="S239" s="216"/>
      <c r="T239" s="217"/>
      <c r="AT239" s="211" t="s">
        <v>303</v>
      </c>
      <c r="AU239" s="211" t="s">
        <v>81</v>
      </c>
      <c r="AV239" s="12" t="s">
        <v>152</v>
      </c>
      <c r="AW239" s="12" t="s">
        <v>34</v>
      </c>
      <c r="AX239" s="12" t="s">
        <v>79</v>
      </c>
      <c r="AY239" s="211" t="s">
        <v>134</v>
      </c>
    </row>
    <row r="240" spans="2:65" s="1" customFormat="1" ht="25.5" customHeight="1">
      <c r="B240" s="171"/>
      <c r="C240" s="172" t="s">
        <v>543</v>
      </c>
      <c r="D240" s="172" t="s">
        <v>137</v>
      </c>
      <c r="E240" s="173" t="s">
        <v>544</v>
      </c>
      <c r="F240" s="174" t="s">
        <v>545</v>
      </c>
      <c r="G240" s="175" t="s">
        <v>256</v>
      </c>
      <c r="H240" s="176">
        <v>46.064999999999998</v>
      </c>
      <c r="I240" s="177"/>
      <c r="J240" s="178">
        <f>ROUND(I240*H240,2)</f>
        <v>0</v>
      </c>
      <c r="K240" s="174" t="s">
        <v>145</v>
      </c>
      <c r="L240" s="39"/>
      <c r="M240" s="179" t="s">
        <v>5</v>
      </c>
      <c r="N240" s="180" t="s">
        <v>42</v>
      </c>
      <c r="O240" s="40"/>
      <c r="P240" s="181">
        <f>O240*H240</f>
        <v>0</v>
      </c>
      <c r="Q240" s="181">
        <v>2.2563399999999998</v>
      </c>
      <c r="R240" s="181">
        <f>Q240*H240</f>
        <v>103.93830209999999</v>
      </c>
      <c r="S240" s="181">
        <v>0</v>
      </c>
      <c r="T240" s="182">
        <f>S240*H240</f>
        <v>0</v>
      </c>
      <c r="AR240" s="22" t="s">
        <v>152</v>
      </c>
      <c r="AT240" s="22" t="s">
        <v>137</v>
      </c>
      <c r="AU240" s="22" t="s">
        <v>81</v>
      </c>
      <c r="AY240" s="22" t="s">
        <v>134</v>
      </c>
      <c r="BE240" s="183">
        <f>IF(N240="základní",J240,0)</f>
        <v>0</v>
      </c>
      <c r="BF240" s="183">
        <f>IF(N240="snížená",J240,0)</f>
        <v>0</v>
      </c>
      <c r="BG240" s="183">
        <f>IF(N240="zákl. přenesená",J240,0)</f>
        <v>0</v>
      </c>
      <c r="BH240" s="183">
        <f>IF(N240="sníž. přenesená",J240,0)</f>
        <v>0</v>
      </c>
      <c r="BI240" s="183">
        <f>IF(N240="nulová",J240,0)</f>
        <v>0</v>
      </c>
      <c r="BJ240" s="22" t="s">
        <v>79</v>
      </c>
      <c r="BK240" s="183">
        <f>ROUND(I240*H240,2)</f>
        <v>0</v>
      </c>
      <c r="BL240" s="22" t="s">
        <v>152</v>
      </c>
      <c r="BM240" s="22" t="s">
        <v>546</v>
      </c>
    </row>
    <row r="241" spans="2:65" s="1" customFormat="1" ht="25.5" customHeight="1">
      <c r="B241" s="171"/>
      <c r="C241" s="172" t="s">
        <v>547</v>
      </c>
      <c r="D241" s="172" t="s">
        <v>137</v>
      </c>
      <c r="E241" s="173" t="s">
        <v>548</v>
      </c>
      <c r="F241" s="174" t="s">
        <v>549</v>
      </c>
      <c r="G241" s="175" t="s">
        <v>248</v>
      </c>
      <c r="H241" s="176">
        <v>465</v>
      </c>
      <c r="I241" s="177"/>
      <c r="J241" s="178">
        <f>ROUND(I241*H241,2)</f>
        <v>0</v>
      </c>
      <c r="K241" s="174" t="s">
        <v>145</v>
      </c>
      <c r="L241" s="39"/>
      <c r="M241" s="179" t="s">
        <v>5</v>
      </c>
      <c r="N241" s="180" t="s">
        <v>42</v>
      </c>
      <c r="O241" s="40"/>
      <c r="P241" s="181">
        <f>O241*H241</f>
        <v>0</v>
      </c>
      <c r="Q241" s="181">
        <v>1.0000000000000001E-5</v>
      </c>
      <c r="R241" s="181">
        <f>Q241*H241</f>
        <v>4.6500000000000005E-3</v>
      </c>
      <c r="S241" s="181">
        <v>0</v>
      </c>
      <c r="T241" s="182">
        <f>S241*H241</f>
        <v>0</v>
      </c>
      <c r="AR241" s="22" t="s">
        <v>152</v>
      </c>
      <c r="AT241" s="22" t="s">
        <v>137</v>
      </c>
      <c r="AU241" s="22" t="s">
        <v>81</v>
      </c>
      <c r="AY241" s="22" t="s">
        <v>134</v>
      </c>
      <c r="BE241" s="183">
        <f>IF(N241="základní",J241,0)</f>
        <v>0</v>
      </c>
      <c r="BF241" s="183">
        <f>IF(N241="snížená",J241,0)</f>
        <v>0</v>
      </c>
      <c r="BG241" s="183">
        <f>IF(N241="zákl. přenesená",J241,0)</f>
        <v>0</v>
      </c>
      <c r="BH241" s="183">
        <f>IF(N241="sníž. přenesená",J241,0)</f>
        <v>0</v>
      </c>
      <c r="BI241" s="183">
        <f>IF(N241="nulová",J241,0)</f>
        <v>0</v>
      </c>
      <c r="BJ241" s="22" t="s">
        <v>79</v>
      </c>
      <c r="BK241" s="183">
        <f>ROUND(I241*H241,2)</f>
        <v>0</v>
      </c>
      <c r="BL241" s="22" t="s">
        <v>152</v>
      </c>
      <c r="BM241" s="22" t="s">
        <v>550</v>
      </c>
    </row>
    <row r="242" spans="2:65" s="1" customFormat="1" ht="24">
      <c r="B242" s="39"/>
      <c r="D242" s="188" t="s">
        <v>215</v>
      </c>
      <c r="F242" s="189" t="s">
        <v>551</v>
      </c>
      <c r="I242" s="190"/>
      <c r="L242" s="39"/>
      <c r="M242" s="191"/>
      <c r="N242" s="40"/>
      <c r="O242" s="40"/>
      <c r="P242" s="40"/>
      <c r="Q242" s="40"/>
      <c r="R242" s="40"/>
      <c r="S242" s="40"/>
      <c r="T242" s="68"/>
      <c r="AT242" s="22" t="s">
        <v>215</v>
      </c>
      <c r="AU242" s="22" t="s">
        <v>81</v>
      </c>
    </row>
    <row r="243" spans="2:65" s="1" customFormat="1" ht="38.25" customHeight="1">
      <c r="B243" s="171"/>
      <c r="C243" s="172" t="s">
        <v>552</v>
      </c>
      <c r="D243" s="172" t="s">
        <v>137</v>
      </c>
      <c r="E243" s="173" t="s">
        <v>553</v>
      </c>
      <c r="F243" s="174" t="s">
        <v>554</v>
      </c>
      <c r="G243" s="175" t="s">
        <v>248</v>
      </c>
      <c r="H243" s="176">
        <v>465</v>
      </c>
      <c r="I243" s="177"/>
      <c r="J243" s="178">
        <f>ROUND(I243*H243,2)</f>
        <v>0</v>
      </c>
      <c r="K243" s="174" t="s">
        <v>145</v>
      </c>
      <c r="L243" s="39"/>
      <c r="M243" s="179" t="s">
        <v>5</v>
      </c>
      <c r="N243" s="180" t="s">
        <v>42</v>
      </c>
      <c r="O243" s="40"/>
      <c r="P243" s="181">
        <f>O243*H243</f>
        <v>0</v>
      </c>
      <c r="Q243" s="181">
        <v>8.8000000000000003E-4</v>
      </c>
      <c r="R243" s="181">
        <f>Q243*H243</f>
        <v>0.40920000000000001</v>
      </c>
      <c r="S243" s="181">
        <v>0</v>
      </c>
      <c r="T243" s="182">
        <f>S243*H243</f>
        <v>0</v>
      </c>
      <c r="AR243" s="22" t="s">
        <v>152</v>
      </c>
      <c r="AT243" s="22" t="s">
        <v>137</v>
      </c>
      <c r="AU243" s="22" t="s">
        <v>81</v>
      </c>
      <c r="AY243" s="22" t="s">
        <v>134</v>
      </c>
      <c r="BE243" s="183">
        <f>IF(N243="základní",J243,0)</f>
        <v>0</v>
      </c>
      <c r="BF243" s="183">
        <f>IF(N243="snížená",J243,0)</f>
        <v>0</v>
      </c>
      <c r="BG243" s="183">
        <f>IF(N243="zákl. přenesená",J243,0)</f>
        <v>0</v>
      </c>
      <c r="BH243" s="183">
        <f>IF(N243="sníž. přenesená",J243,0)</f>
        <v>0</v>
      </c>
      <c r="BI243" s="183">
        <f>IF(N243="nulová",J243,0)</f>
        <v>0</v>
      </c>
      <c r="BJ243" s="22" t="s">
        <v>79</v>
      </c>
      <c r="BK243" s="183">
        <f>ROUND(I243*H243,2)</f>
        <v>0</v>
      </c>
      <c r="BL243" s="22" t="s">
        <v>152</v>
      </c>
      <c r="BM243" s="22" t="s">
        <v>555</v>
      </c>
    </row>
    <row r="244" spans="2:65" s="1" customFormat="1" ht="36">
      <c r="B244" s="39"/>
      <c r="D244" s="188" t="s">
        <v>215</v>
      </c>
      <c r="F244" s="189" t="s">
        <v>556</v>
      </c>
      <c r="I244" s="190"/>
      <c r="L244" s="39"/>
      <c r="M244" s="191"/>
      <c r="N244" s="40"/>
      <c r="O244" s="40"/>
      <c r="P244" s="40"/>
      <c r="Q244" s="40"/>
      <c r="R244" s="40"/>
      <c r="S244" s="40"/>
      <c r="T244" s="68"/>
      <c r="AT244" s="22" t="s">
        <v>215</v>
      </c>
      <c r="AU244" s="22" t="s">
        <v>81</v>
      </c>
    </row>
    <row r="245" spans="2:65" s="1" customFormat="1" ht="38.25" customHeight="1">
      <c r="B245" s="171"/>
      <c r="C245" s="172" t="s">
        <v>557</v>
      </c>
      <c r="D245" s="172" t="s">
        <v>137</v>
      </c>
      <c r="E245" s="173" t="s">
        <v>558</v>
      </c>
      <c r="F245" s="174" t="s">
        <v>559</v>
      </c>
      <c r="G245" s="175" t="s">
        <v>467</v>
      </c>
      <c r="H245" s="176">
        <v>11</v>
      </c>
      <c r="I245" s="177"/>
      <c r="J245" s="178">
        <f>ROUND(I245*H245,2)</f>
        <v>0</v>
      </c>
      <c r="K245" s="174" t="s">
        <v>145</v>
      </c>
      <c r="L245" s="39"/>
      <c r="M245" s="179" t="s">
        <v>5</v>
      </c>
      <c r="N245" s="180" t="s">
        <v>42</v>
      </c>
      <c r="O245" s="40"/>
      <c r="P245" s="181">
        <f>O245*H245</f>
        <v>0</v>
      </c>
      <c r="Q245" s="181">
        <v>0</v>
      </c>
      <c r="R245" s="181">
        <f>Q245*H245</f>
        <v>0</v>
      </c>
      <c r="S245" s="181">
        <v>8.2000000000000003E-2</v>
      </c>
      <c r="T245" s="182">
        <f>S245*H245</f>
        <v>0.90200000000000002</v>
      </c>
      <c r="AR245" s="22" t="s">
        <v>152</v>
      </c>
      <c r="AT245" s="22" t="s">
        <v>137</v>
      </c>
      <c r="AU245" s="22" t="s">
        <v>81</v>
      </c>
      <c r="AY245" s="22" t="s">
        <v>134</v>
      </c>
      <c r="BE245" s="183">
        <f>IF(N245="základní",J245,0)</f>
        <v>0</v>
      </c>
      <c r="BF245" s="183">
        <f>IF(N245="snížená",J245,0)</f>
        <v>0</v>
      </c>
      <c r="BG245" s="183">
        <f>IF(N245="zákl. přenesená",J245,0)</f>
        <v>0</v>
      </c>
      <c r="BH245" s="183">
        <f>IF(N245="sníž. přenesená",J245,0)</f>
        <v>0</v>
      </c>
      <c r="BI245" s="183">
        <f>IF(N245="nulová",J245,0)</f>
        <v>0</v>
      </c>
      <c r="BJ245" s="22" t="s">
        <v>79</v>
      </c>
      <c r="BK245" s="183">
        <f>ROUND(I245*H245,2)</f>
        <v>0</v>
      </c>
      <c r="BL245" s="22" t="s">
        <v>152</v>
      </c>
      <c r="BM245" s="22" t="s">
        <v>560</v>
      </c>
    </row>
    <row r="246" spans="2:65" s="1" customFormat="1" ht="72">
      <c r="B246" s="39"/>
      <c r="D246" s="188" t="s">
        <v>215</v>
      </c>
      <c r="F246" s="189" t="s">
        <v>561</v>
      </c>
      <c r="I246" s="190"/>
      <c r="L246" s="39"/>
      <c r="M246" s="191"/>
      <c r="N246" s="40"/>
      <c r="O246" s="40"/>
      <c r="P246" s="40"/>
      <c r="Q246" s="40"/>
      <c r="R246" s="40"/>
      <c r="S246" s="40"/>
      <c r="T246" s="68"/>
      <c r="AT246" s="22" t="s">
        <v>215</v>
      </c>
      <c r="AU246" s="22" t="s">
        <v>81</v>
      </c>
    </row>
    <row r="247" spans="2:65" s="1" customFormat="1" ht="38.25" customHeight="1">
      <c r="B247" s="171"/>
      <c r="C247" s="172" t="s">
        <v>562</v>
      </c>
      <c r="D247" s="172" t="s">
        <v>137</v>
      </c>
      <c r="E247" s="173" t="s">
        <v>563</v>
      </c>
      <c r="F247" s="174" t="s">
        <v>564</v>
      </c>
      <c r="G247" s="175" t="s">
        <v>467</v>
      </c>
      <c r="H247" s="176">
        <v>23</v>
      </c>
      <c r="I247" s="177"/>
      <c r="J247" s="178">
        <f>ROUND(I247*H247,2)</f>
        <v>0</v>
      </c>
      <c r="K247" s="174" t="s">
        <v>145</v>
      </c>
      <c r="L247" s="39"/>
      <c r="M247" s="179" t="s">
        <v>5</v>
      </c>
      <c r="N247" s="180" t="s">
        <v>42</v>
      </c>
      <c r="O247" s="40"/>
      <c r="P247" s="181">
        <f>O247*H247</f>
        <v>0</v>
      </c>
      <c r="Q247" s="181">
        <v>0</v>
      </c>
      <c r="R247" s="181">
        <f>Q247*H247</f>
        <v>0</v>
      </c>
      <c r="S247" s="181">
        <v>4.0000000000000001E-3</v>
      </c>
      <c r="T247" s="182">
        <f>S247*H247</f>
        <v>9.1999999999999998E-2</v>
      </c>
      <c r="AR247" s="22" t="s">
        <v>152</v>
      </c>
      <c r="AT247" s="22" t="s">
        <v>137</v>
      </c>
      <c r="AU247" s="22" t="s">
        <v>81</v>
      </c>
      <c r="AY247" s="22" t="s">
        <v>134</v>
      </c>
      <c r="BE247" s="183">
        <f>IF(N247="základní",J247,0)</f>
        <v>0</v>
      </c>
      <c r="BF247" s="183">
        <f>IF(N247="snížená",J247,0)</f>
        <v>0</v>
      </c>
      <c r="BG247" s="183">
        <f>IF(N247="zákl. přenesená",J247,0)</f>
        <v>0</v>
      </c>
      <c r="BH247" s="183">
        <f>IF(N247="sníž. přenesená",J247,0)</f>
        <v>0</v>
      </c>
      <c r="BI247" s="183">
        <f>IF(N247="nulová",J247,0)</f>
        <v>0</v>
      </c>
      <c r="BJ247" s="22" t="s">
        <v>79</v>
      </c>
      <c r="BK247" s="183">
        <f>ROUND(I247*H247,2)</f>
        <v>0</v>
      </c>
      <c r="BL247" s="22" t="s">
        <v>152</v>
      </c>
      <c r="BM247" s="22" t="s">
        <v>565</v>
      </c>
    </row>
    <row r="248" spans="2:65" s="1" customFormat="1" ht="36">
      <c r="B248" s="39"/>
      <c r="D248" s="188" t="s">
        <v>215</v>
      </c>
      <c r="F248" s="189" t="s">
        <v>566</v>
      </c>
      <c r="I248" s="190"/>
      <c r="L248" s="39"/>
      <c r="M248" s="191"/>
      <c r="N248" s="40"/>
      <c r="O248" s="40"/>
      <c r="P248" s="40"/>
      <c r="Q248" s="40"/>
      <c r="R248" s="40"/>
      <c r="S248" s="40"/>
      <c r="T248" s="68"/>
      <c r="AT248" s="22" t="s">
        <v>215</v>
      </c>
      <c r="AU248" s="22" t="s">
        <v>81</v>
      </c>
    </row>
    <row r="249" spans="2:65" s="1" customFormat="1" ht="25.5" customHeight="1">
      <c r="B249" s="171"/>
      <c r="C249" s="172" t="s">
        <v>567</v>
      </c>
      <c r="D249" s="172" t="s">
        <v>137</v>
      </c>
      <c r="E249" s="173" t="s">
        <v>568</v>
      </c>
      <c r="F249" s="174" t="s">
        <v>569</v>
      </c>
      <c r="G249" s="175" t="s">
        <v>219</v>
      </c>
      <c r="H249" s="176">
        <v>148</v>
      </c>
      <c r="I249" s="177"/>
      <c r="J249" s="178">
        <f>ROUND(I249*H249,2)</f>
        <v>0</v>
      </c>
      <c r="K249" s="174" t="s">
        <v>145</v>
      </c>
      <c r="L249" s="39"/>
      <c r="M249" s="179" t="s">
        <v>5</v>
      </c>
      <c r="N249" s="180" t="s">
        <v>42</v>
      </c>
      <c r="O249" s="40"/>
      <c r="P249" s="181">
        <f>O249*H249</f>
        <v>0</v>
      </c>
      <c r="Q249" s="181">
        <v>0</v>
      </c>
      <c r="R249" s="181">
        <f>Q249*H249</f>
        <v>0</v>
      </c>
      <c r="S249" s="181">
        <v>0</v>
      </c>
      <c r="T249" s="182">
        <f>S249*H249</f>
        <v>0</v>
      </c>
      <c r="AR249" s="22" t="s">
        <v>152</v>
      </c>
      <c r="AT249" s="22" t="s">
        <v>137</v>
      </c>
      <c r="AU249" s="22" t="s">
        <v>81</v>
      </c>
      <c r="AY249" s="22" t="s">
        <v>134</v>
      </c>
      <c r="BE249" s="183">
        <f>IF(N249="základní",J249,0)</f>
        <v>0</v>
      </c>
      <c r="BF249" s="183">
        <f>IF(N249="snížená",J249,0)</f>
        <v>0</v>
      </c>
      <c r="BG249" s="183">
        <f>IF(N249="zákl. přenesená",J249,0)</f>
        <v>0</v>
      </c>
      <c r="BH249" s="183">
        <f>IF(N249="sníž. přenesená",J249,0)</f>
        <v>0</v>
      </c>
      <c r="BI249" s="183">
        <f>IF(N249="nulová",J249,0)</f>
        <v>0</v>
      </c>
      <c r="BJ249" s="22" t="s">
        <v>79</v>
      </c>
      <c r="BK249" s="183">
        <f>ROUND(I249*H249,2)</f>
        <v>0</v>
      </c>
      <c r="BL249" s="22" t="s">
        <v>152</v>
      </c>
      <c r="BM249" s="22" t="s">
        <v>570</v>
      </c>
    </row>
    <row r="250" spans="2:65" s="1" customFormat="1" ht="48">
      <c r="B250" s="39"/>
      <c r="D250" s="188" t="s">
        <v>215</v>
      </c>
      <c r="F250" s="189" t="s">
        <v>571</v>
      </c>
      <c r="I250" s="190"/>
      <c r="L250" s="39"/>
      <c r="M250" s="191"/>
      <c r="N250" s="40"/>
      <c r="O250" s="40"/>
      <c r="P250" s="40"/>
      <c r="Q250" s="40"/>
      <c r="R250" s="40"/>
      <c r="S250" s="40"/>
      <c r="T250" s="68"/>
      <c r="AT250" s="22" t="s">
        <v>215</v>
      </c>
      <c r="AU250" s="22" t="s">
        <v>81</v>
      </c>
    </row>
    <row r="251" spans="2:65" s="1" customFormat="1" ht="51" customHeight="1">
      <c r="B251" s="171"/>
      <c r="C251" s="172" t="s">
        <v>572</v>
      </c>
      <c r="D251" s="172" t="s">
        <v>137</v>
      </c>
      <c r="E251" s="173" t="s">
        <v>573</v>
      </c>
      <c r="F251" s="174" t="s">
        <v>574</v>
      </c>
      <c r="G251" s="175" t="s">
        <v>248</v>
      </c>
      <c r="H251" s="176">
        <v>483</v>
      </c>
      <c r="I251" s="177"/>
      <c r="J251" s="178">
        <f>ROUND(I251*H251,2)</f>
        <v>0</v>
      </c>
      <c r="K251" s="174" t="s">
        <v>145</v>
      </c>
      <c r="L251" s="39"/>
      <c r="M251" s="179" t="s">
        <v>5</v>
      </c>
      <c r="N251" s="180" t="s">
        <v>42</v>
      </c>
      <c r="O251" s="40"/>
      <c r="P251" s="181">
        <f>O251*H251</f>
        <v>0</v>
      </c>
      <c r="Q251" s="181">
        <v>0</v>
      </c>
      <c r="R251" s="181">
        <f>Q251*H251</f>
        <v>0</v>
      </c>
      <c r="S251" s="181">
        <v>0</v>
      </c>
      <c r="T251" s="182">
        <f>S251*H251</f>
        <v>0</v>
      </c>
      <c r="AR251" s="22" t="s">
        <v>152</v>
      </c>
      <c r="AT251" s="22" t="s">
        <v>137</v>
      </c>
      <c r="AU251" s="22" t="s">
        <v>81</v>
      </c>
      <c r="AY251" s="22" t="s">
        <v>134</v>
      </c>
      <c r="BE251" s="183">
        <f>IF(N251="základní",J251,0)</f>
        <v>0</v>
      </c>
      <c r="BF251" s="183">
        <f>IF(N251="snížená",J251,0)</f>
        <v>0</v>
      </c>
      <c r="BG251" s="183">
        <f>IF(N251="zákl. přenesená",J251,0)</f>
        <v>0</v>
      </c>
      <c r="BH251" s="183">
        <f>IF(N251="sníž. přenesená",J251,0)</f>
        <v>0</v>
      </c>
      <c r="BI251" s="183">
        <f>IF(N251="nulová",J251,0)</f>
        <v>0</v>
      </c>
      <c r="BJ251" s="22" t="s">
        <v>79</v>
      </c>
      <c r="BK251" s="183">
        <f>ROUND(I251*H251,2)</f>
        <v>0</v>
      </c>
      <c r="BL251" s="22" t="s">
        <v>152</v>
      </c>
      <c r="BM251" s="22" t="s">
        <v>575</v>
      </c>
    </row>
    <row r="252" spans="2:65" s="1" customFormat="1" ht="60">
      <c r="B252" s="39"/>
      <c r="D252" s="188" t="s">
        <v>215</v>
      </c>
      <c r="F252" s="189" t="s">
        <v>576</v>
      </c>
      <c r="I252" s="190"/>
      <c r="L252" s="39"/>
      <c r="M252" s="191"/>
      <c r="N252" s="40"/>
      <c r="O252" s="40"/>
      <c r="P252" s="40"/>
      <c r="Q252" s="40"/>
      <c r="R252" s="40"/>
      <c r="S252" s="40"/>
      <c r="T252" s="68"/>
      <c r="AT252" s="22" t="s">
        <v>215</v>
      </c>
      <c r="AU252" s="22" t="s">
        <v>81</v>
      </c>
    </row>
    <row r="253" spans="2:65" s="1" customFormat="1" ht="51" customHeight="1">
      <c r="B253" s="171"/>
      <c r="C253" s="172" t="s">
        <v>577</v>
      </c>
      <c r="D253" s="172" t="s">
        <v>137</v>
      </c>
      <c r="E253" s="173" t="s">
        <v>578</v>
      </c>
      <c r="F253" s="174" t="s">
        <v>579</v>
      </c>
      <c r="G253" s="175" t="s">
        <v>219</v>
      </c>
      <c r="H253" s="176">
        <v>35</v>
      </c>
      <c r="I253" s="177"/>
      <c r="J253" s="178">
        <f>ROUND(I253*H253,2)</f>
        <v>0</v>
      </c>
      <c r="K253" s="174" t="s">
        <v>145</v>
      </c>
      <c r="L253" s="39"/>
      <c r="M253" s="179" t="s">
        <v>5</v>
      </c>
      <c r="N253" s="180" t="s">
        <v>42</v>
      </c>
      <c r="O253" s="40"/>
      <c r="P253" s="181">
        <f>O253*H253</f>
        <v>0</v>
      </c>
      <c r="Q253" s="181">
        <v>0</v>
      </c>
      <c r="R253" s="181">
        <f>Q253*H253</f>
        <v>0</v>
      </c>
      <c r="S253" s="181">
        <v>0</v>
      </c>
      <c r="T253" s="182">
        <f>S253*H253</f>
        <v>0</v>
      </c>
      <c r="AR253" s="22" t="s">
        <v>152</v>
      </c>
      <c r="AT253" s="22" t="s">
        <v>137</v>
      </c>
      <c r="AU253" s="22" t="s">
        <v>81</v>
      </c>
      <c r="AY253" s="22" t="s">
        <v>134</v>
      </c>
      <c r="BE253" s="183">
        <f>IF(N253="základní",J253,0)</f>
        <v>0</v>
      </c>
      <c r="BF253" s="183">
        <f>IF(N253="snížená",J253,0)</f>
        <v>0</v>
      </c>
      <c r="BG253" s="183">
        <f>IF(N253="zákl. přenesená",J253,0)</f>
        <v>0</v>
      </c>
      <c r="BH253" s="183">
        <f>IF(N253="sníž. přenesená",J253,0)</f>
        <v>0</v>
      </c>
      <c r="BI253" s="183">
        <f>IF(N253="nulová",J253,0)</f>
        <v>0</v>
      </c>
      <c r="BJ253" s="22" t="s">
        <v>79</v>
      </c>
      <c r="BK253" s="183">
        <f>ROUND(I253*H253,2)</f>
        <v>0</v>
      </c>
      <c r="BL253" s="22" t="s">
        <v>152</v>
      </c>
      <c r="BM253" s="22" t="s">
        <v>580</v>
      </c>
    </row>
    <row r="254" spans="2:65" s="1" customFormat="1" ht="72">
      <c r="B254" s="39"/>
      <c r="D254" s="188" t="s">
        <v>215</v>
      </c>
      <c r="F254" s="189" t="s">
        <v>581</v>
      </c>
      <c r="I254" s="190"/>
      <c r="L254" s="39"/>
      <c r="M254" s="191"/>
      <c r="N254" s="40"/>
      <c r="O254" s="40"/>
      <c r="P254" s="40"/>
      <c r="Q254" s="40"/>
      <c r="R254" s="40"/>
      <c r="S254" s="40"/>
      <c r="T254" s="68"/>
      <c r="AT254" s="22" t="s">
        <v>215</v>
      </c>
      <c r="AU254" s="22" t="s">
        <v>81</v>
      </c>
    </row>
    <row r="255" spans="2:65" s="10" customFormat="1" ht="29.85" customHeight="1">
      <c r="B255" s="158"/>
      <c r="D255" s="159" t="s">
        <v>70</v>
      </c>
      <c r="E255" s="169" t="s">
        <v>582</v>
      </c>
      <c r="F255" s="169" t="s">
        <v>583</v>
      </c>
      <c r="I255" s="161"/>
      <c r="J255" s="170">
        <f>BK255</f>
        <v>0</v>
      </c>
      <c r="L255" s="158"/>
      <c r="M255" s="163"/>
      <c r="N255" s="164"/>
      <c r="O255" s="164"/>
      <c r="P255" s="165">
        <f>SUM(P256:P274)</f>
        <v>0</v>
      </c>
      <c r="Q255" s="164"/>
      <c r="R255" s="165">
        <f>SUM(R256:R274)</f>
        <v>0</v>
      </c>
      <c r="S255" s="164"/>
      <c r="T255" s="166">
        <f>SUM(T256:T274)</f>
        <v>0</v>
      </c>
      <c r="AR255" s="159" t="s">
        <v>79</v>
      </c>
      <c r="AT255" s="167" t="s">
        <v>70</v>
      </c>
      <c r="AU255" s="167" t="s">
        <v>79</v>
      </c>
      <c r="AY255" s="159" t="s">
        <v>134</v>
      </c>
      <c r="BK255" s="168">
        <f>SUM(BK256:BK274)</f>
        <v>0</v>
      </c>
    </row>
    <row r="256" spans="2:65" s="1" customFormat="1" ht="25.5" customHeight="1">
      <c r="B256" s="171"/>
      <c r="C256" s="172" t="s">
        <v>584</v>
      </c>
      <c r="D256" s="172" t="s">
        <v>137</v>
      </c>
      <c r="E256" s="173" t="s">
        <v>585</v>
      </c>
      <c r="F256" s="174" t="s">
        <v>586</v>
      </c>
      <c r="G256" s="175" t="s">
        <v>293</v>
      </c>
      <c r="H256" s="176">
        <v>1540.4469999999999</v>
      </c>
      <c r="I256" s="177"/>
      <c r="J256" s="178">
        <f>ROUND(I256*H256,2)</f>
        <v>0</v>
      </c>
      <c r="K256" s="174" t="s">
        <v>145</v>
      </c>
      <c r="L256" s="39"/>
      <c r="M256" s="179" t="s">
        <v>5</v>
      </c>
      <c r="N256" s="180" t="s">
        <v>42</v>
      </c>
      <c r="O256" s="40"/>
      <c r="P256" s="181">
        <f>O256*H256</f>
        <v>0</v>
      </c>
      <c r="Q256" s="181">
        <v>0</v>
      </c>
      <c r="R256" s="181">
        <f>Q256*H256</f>
        <v>0</v>
      </c>
      <c r="S256" s="181">
        <v>0</v>
      </c>
      <c r="T256" s="182">
        <f>S256*H256</f>
        <v>0</v>
      </c>
      <c r="AR256" s="22" t="s">
        <v>152</v>
      </c>
      <c r="AT256" s="22" t="s">
        <v>137</v>
      </c>
      <c r="AU256" s="22" t="s">
        <v>81</v>
      </c>
      <c r="AY256" s="22" t="s">
        <v>134</v>
      </c>
      <c r="BE256" s="183">
        <f>IF(N256="základní",J256,0)</f>
        <v>0</v>
      </c>
      <c r="BF256" s="183">
        <f>IF(N256="snížená",J256,0)</f>
        <v>0</v>
      </c>
      <c r="BG256" s="183">
        <f>IF(N256="zákl. přenesená",J256,0)</f>
        <v>0</v>
      </c>
      <c r="BH256" s="183">
        <f>IF(N256="sníž. přenesená",J256,0)</f>
        <v>0</v>
      </c>
      <c r="BI256" s="183">
        <f>IF(N256="nulová",J256,0)</f>
        <v>0</v>
      </c>
      <c r="BJ256" s="22" t="s">
        <v>79</v>
      </c>
      <c r="BK256" s="183">
        <f>ROUND(I256*H256,2)</f>
        <v>0</v>
      </c>
      <c r="BL256" s="22" t="s">
        <v>152</v>
      </c>
      <c r="BM256" s="22" t="s">
        <v>587</v>
      </c>
    </row>
    <row r="257" spans="2:65" s="1" customFormat="1" ht="96">
      <c r="B257" s="39"/>
      <c r="D257" s="188" t="s">
        <v>215</v>
      </c>
      <c r="F257" s="189" t="s">
        <v>588</v>
      </c>
      <c r="I257" s="190"/>
      <c r="L257" s="39"/>
      <c r="M257" s="191"/>
      <c r="N257" s="40"/>
      <c r="O257" s="40"/>
      <c r="P257" s="40"/>
      <c r="Q257" s="40"/>
      <c r="R257" s="40"/>
      <c r="S257" s="40"/>
      <c r="T257" s="68"/>
      <c r="AT257" s="22" t="s">
        <v>215</v>
      </c>
      <c r="AU257" s="22" t="s">
        <v>81</v>
      </c>
    </row>
    <row r="258" spans="2:65" s="1" customFormat="1" ht="38.25" customHeight="1">
      <c r="B258" s="171"/>
      <c r="C258" s="172" t="s">
        <v>589</v>
      </c>
      <c r="D258" s="172" t="s">
        <v>137</v>
      </c>
      <c r="E258" s="173" t="s">
        <v>590</v>
      </c>
      <c r="F258" s="174" t="s">
        <v>591</v>
      </c>
      <c r="G258" s="175" t="s">
        <v>293</v>
      </c>
      <c r="H258" s="176">
        <v>6161.7860000000001</v>
      </c>
      <c r="I258" s="177"/>
      <c r="J258" s="178">
        <f>ROUND(I258*H258,2)</f>
        <v>0</v>
      </c>
      <c r="K258" s="174" t="s">
        <v>5</v>
      </c>
      <c r="L258" s="39"/>
      <c r="M258" s="179" t="s">
        <v>5</v>
      </c>
      <c r="N258" s="180" t="s">
        <v>42</v>
      </c>
      <c r="O258" s="40"/>
      <c r="P258" s="181">
        <f>O258*H258</f>
        <v>0</v>
      </c>
      <c r="Q258" s="181">
        <v>0</v>
      </c>
      <c r="R258" s="181">
        <f>Q258*H258</f>
        <v>0</v>
      </c>
      <c r="S258" s="181">
        <v>0</v>
      </c>
      <c r="T258" s="182">
        <f>S258*H258</f>
        <v>0</v>
      </c>
      <c r="AR258" s="22" t="s">
        <v>152</v>
      </c>
      <c r="AT258" s="22" t="s">
        <v>137</v>
      </c>
      <c r="AU258" s="22" t="s">
        <v>81</v>
      </c>
      <c r="AY258" s="22" t="s">
        <v>134</v>
      </c>
      <c r="BE258" s="183">
        <f>IF(N258="základní",J258,0)</f>
        <v>0</v>
      </c>
      <c r="BF258" s="183">
        <f>IF(N258="snížená",J258,0)</f>
        <v>0</v>
      </c>
      <c r="BG258" s="183">
        <f>IF(N258="zákl. přenesená",J258,0)</f>
        <v>0</v>
      </c>
      <c r="BH258" s="183">
        <f>IF(N258="sníž. přenesená",J258,0)</f>
        <v>0</v>
      </c>
      <c r="BI258" s="183">
        <f>IF(N258="nulová",J258,0)</f>
        <v>0</v>
      </c>
      <c r="BJ258" s="22" t="s">
        <v>79</v>
      </c>
      <c r="BK258" s="183">
        <f>ROUND(I258*H258,2)</f>
        <v>0</v>
      </c>
      <c r="BL258" s="22" t="s">
        <v>152</v>
      </c>
      <c r="BM258" s="22" t="s">
        <v>592</v>
      </c>
    </row>
    <row r="259" spans="2:65" s="1" customFormat="1" ht="96">
      <c r="B259" s="39"/>
      <c r="D259" s="188" t="s">
        <v>215</v>
      </c>
      <c r="F259" s="189" t="s">
        <v>588</v>
      </c>
      <c r="I259" s="190"/>
      <c r="L259" s="39"/>
      <c r="M259" s="191"/>
      <c r="N259" s="40"/>
      <c r="O259" s="40"/>
      <c r="P259" s="40"/>
      <c r="Q259" s="40"/>
      <c r="R259" s="40"/>
      <c r="S259" s="40"/>
      <c r="T259" s="68"/>
      <c r="AT259" s="22" t="s">
        <v>215</v>
      </c>
      <c r="AU259" s="22" t="s">
        <v>81</v>
      </c>
    </row>
    <row r="260" spans="2:65" s="1" customFormat="1" ht="25.5" customHeight="1">
      <c r="B260" s="171"/>
      <c r="C260" s="172" t="s">
        <v>593</v>
      </c>
      <c r="D260" s="172" t="s">
        <v>137</v>
      </c>
      <c r="E260" s="173" t="s">
        <v>594</v>
      </c>
      <c r="F260" s="174" t="s">
        <v>595</v>
      </c>
      <c r="G260" s="175" t="s">
        <v>293</v>
      </c>
      <c r="H260" s="176">
        <v>1123.403</v>
      </c>
      <c r="I260" s="177"/>
      <c r="J260" s="178">
        <f>ROUND(I260*H260,2)</f>
        <v>0</v>
      </c>
      <c r="K260" s="174" t="s">
        <v>145</v>
      </c>
      <c r="L260" s="39"/>
      <c r="M260" s="179" t="s">
        <v>5</v>
      </c>
      <c r="N260" s="180" t="s">
        <v>42</v>
      </c>
      <c r="O260" s="40"/>
      <c r="P260" s="181">
        <f>O260*H260</f>
        <v>0</v>
      </c>
      <c r="Q260" s="181">
        <v>0</v>
      </c>
      <c r="R260" s="181">
        <f>Q260*H260</f>
        <v>0</v>
      </c>
      <c r="S260" s="181">
        <v>0</v>
      </c>
      <c r="T260" s="182">
        <f>S260*H260</f>
        <v>0</v>
      </c>
      <c r="AR260" s="22" t="s">
        <v>152</v>
      </c>
      <c r="AT260" s="22" t="s">
        <v>137</v>
      </c>
      <c r="AU260" s="22" t="s">
        <v>81</v>
      </c>
      <c r="AY260" s="22" t="s">
        <v>134</v>
      </c>
      <c r="BE260" s="183">
        <f>IF(N260="základní",J260,0)</f>
        <v>0</v>
      </c>
      <c r="BF260" s="183">
        <f>IF(N260="snížená",J260,0)</f>
        <v>0</v>
      </c>
      <c r="BG260" s="183">
        <f>IF(N260="zákl. přenesená",J260,0)</f>
        <v>0</v>
      </c>
      <c r="BH260" s="183">
        <f>IF(N260="sníž. přenesená",J260,0)</f>
        <v>0</v>
      </c>
      <c r="BI260" s="183">
        <f>IF(N260="nulová",J260,0)</f>
        <v>0</v>
      </c>
      <c r="BJ260" s="22" t="s">
        <v>79</v>
      </c>
      <c r="BK260" s="183">
        <f>ROUND(I260*H260,2)</f>
        <v>0</v>
      </c>
      <c r="BL260" s="22" t="s">
        <v>152</v>
      </c>
      <c r="BM260" s="22" t="s">
        <v>596</v>
      </c>
    </row>
    <row r="261" spans="2:65" s="1" customFormat="1" ht="96">
      <c r="B261" s="39"/>
      <c r="D261" s="188" t="s">
        <v>215</v>
      </c>
      <c r="F261" s="189" t="s">
        <v>588</v>
      </c>
      <c r="I261" s="190"/>
      <c r="L261" s="39"/>
      <c r="M261" s="191"/>
      <c r="N261" s="40"/>
      <c r="O261" s="40"/>
      <c r="P261" s="40"/>
      <c r="Q261" s="40"/>
      <c r="R261" s="40"/>
      <c r="S261" s="40"/>
      <c r="T261" s="68"/>
      <c r="AT261" s="22" t="s">
        <v>215</v>
      </c>
      <c r="AU261" s="22" t="s">
        <v>81</v>
      </c>
    </row>
    <row r="262" spans="2:65" s="1" customFormat="1" ht="25.5" customHeight="1">
      <c r="B262" s="171"/>
      <c r="C262" s="172" t="s">
        <v>597</v>
      </c>
      <c r="D262" s="172" t="s">
        <v>137</v>
      </c>
      <c r="E262" s="173" t="s">
        <v>598</v>
      </c>
      <c r="F262" s="174" t="s">
        <v>599</v>
      </c>
      <c r="G262" s="175" t="s">
        <v>293</v>
      </c>
      <c r="H262" s="176">
        <v>4493.6099999999997</v>
      </c>
      <c r="I262" s="177"/>
      <c r="J262" s="178">
        <f>ROUND(I262*H262,2)</f>
        <v>0</v>
      </c>
      <c r="K262" s="174" t="s">
        <v>5</v>
      </c>
      <c r="L262" s="39"/>
      <c r="M262" s="179" t="s">
        <v>5</v>
      </c>
      <c r="N262" s="180" t="s">
        <v>42</v>
      </c>
      <c r="O262" s="40"/>
      <c r="P262" s="181">
        <f>O262*H262</f>
        <v>0</v>
      </c>
      <c r="Q262" s="181">
        <v>0</v>
      </c>
      <c r="R262" s="181">
        <f>Q262*H262</f>
        <v>0</v>
      </c>
      <c r="S262" s="181">
        <v>0</v>
      </c>
      <c r="T262" s="182">
        <f>S262*H262</f>
        <v>0</v>
      </c>
      <c r="AR262" s="22" t="s">
        <v>152</v>
      </c>
      <c r="AT262" s="22" t="s">
        <v>137</v>
      </c>
      <c r="AU262" s="22" t="s">
        <v>81</v>
      </c>
      <c r="AY262" s="22" t="s">
        <v>134</v>
      </c>
      <c r="BE262" s="183">
        <f>IF(N262="základní",J262,0)</f>
        <v>0</v>
      </c>
      <c r="BF262" s="183">
        <f>IF(N262="snížená",J262,0)</f>
        <v>0</v>
      </c>
      <c r="BG262" s="183">
        <f>IF(N262="zákl. přenesená",J262,0)</f>
        <v>0</v>
      </c>
      <c r="BH262" s="183">
        <f>IF(N262="sníž. přenesená",J262,0)</f>
        <v>0</v>
      </c>
      <c r="BI262" s="183">
        <f>IF(N262="nulová",J262,0)</f>
        <v>0</v>
      </c>
      <c r="BJ262" s="22" t="s">
        <v>79</v>
      </c>
      <c r="BK262" s="183">
        <f>ROUND(I262*H262,2)</f>
        <v>0</v>
      </c>
      <c r="BL262" s="22" t="s">
        <v>152</v>
      </c>
      <c r="BM262" s="22" t="s">
        <v>600</v>
      </c>
    </row>
    <row r="263" spans="2:65" s="1" customFormat="1" ht="96">
      <c r="B263" s="39"/>
      <c r="D263" s="188" t="s">
        <v>215</v>
      </c>
      <c r="F263" s="189" t="s">
        <v>588</v>
      </c>
      <c r="I263" s="190"/>
      <c r="L263" s="39"/>
      <c r="M263" s="191"/>
      <c r="N263" s="40"/>
      <c r="O263" s="40"/>
      <c r="P263" s="40"/>
      <c r="Q263" s="40"/>
      <c r="R263" s="40"/>
      <c r="S263" s="40"/>
      <c r="T263" s="68"/>
      <c r="AT263" s="22" t="s">
        <v>215</v>
      </c>
      <c r="AU263" s="22" t="s">
        <v>81</v>
      </c>
    </row>
    <row r="264" spans="2:65" s="1" customFormat="1" ht="25.5" customHeight="1">
      <c r="B264" s="171"/>
      <c r="C264" s="172" t="s">
        <v>601</v>
      </c>
      <c r="D264" s="172" t="s">
        <v>137</v>
      </c>
      <c r="E264" s="173" t="s">
        <v>602</v>
      </c>
      <c r="F264" s="174" t="s">
        <v>603</v>
      </c>
      <c r="G264" s="175" t="s">
        <v>293</v>
      </c>
      <c r="H264" s="176">
        <v>2663.8490000000002</v>
      </c>
      <c r="I264" s="177"/>
      <c r="J264" s="178">
        <f>ROUND(I264*H264,2)</f>
        <v>0</v>
      </c>
      <c r="K264" s="174" t="s">
        <v>145</v>
      </c>
      <c r="L264" s="39"/>
      <c r="M264" s="179" t="s">
        <v>5</v>
      </c>
      <c r="N264" s="180" t="s">
        <v>42</v>
      </c>
      <c r="O264" s="40"/>
      <c r="P264" s="181">
        <f>O264*H264</f>
        <v>0</v>
      </c>
      <c r="Q264" s="181">
        <v>0</v>
      </c>
      <c r="R264" s="181">
        <f>Q264*H264</f>
        <v>0</v>
      </c>
      <c r="S264" s="181">
        <v>0</v>
      </c>
      <c r="T264" s="182">
        <f>S264*H264</f>
        <v>0</v>
      </c>
      <c r="AR264" s="22" t="s">
        <v>152</v>
      </c>
      <c r="AT264" s="22" t="s">
        <v>137</v>
      </c>
      <c r="AU264" s="22" t="s">
        <v>81</v>
      </c>
      <c r="AY264" s="22" t="s">
        <v>134</v>
      </c>
      <c r="BE264" s="183">
        <f>IF(N264="základní",J264,0)</f>
        <v>0</v>
      </c>
      <c r="BF264" s="183">
        <f>IF(N264="snížená",J264,0)</f>
        <v>0</v>
      </c>
      <c r="BG264" s="183">
        <f>IF(N264="zákl. přenesená",J264,0)</f>
        <v>0</v>
      </c>
      <c r="BH264" s="183">
        <f>IF(N264="sníž. přenesená",J264,0)</f>
        <v>0</v>
      </c>
      <c r="BI264" s="183">
        <f>IF(N264="nulová",J264,0)</f>
        <v>0</v>
      </c>
      <c r="BJ264" s="22" t="s">
        <v>79</v>
      </c>
      <c r="BK264" s="183">
        <f>ROUND(I264*H264,2)</f>
        <v>0</v>
      </c>
      <c r="BL264" s="22" t="s">
        <v>152</v>
      </c>
      <c r="BM264" s="22" t="s">
        <v>604</v>
      </c>
    </row>
    <row r="265" spans="2:65" s="1" customFormat="1" ht="36">
      <c r="B265" s="39"/>
      <c r="D265" s="188" t="s">
        <v>215</v>
      </c>
      <c r="F265" s="189" t="s">
        <v>605</v>
      </c>
      <c r="I265" s="190"/>
      <c r="L265" s="39"/>
      <c r="M265" s="191"/>
      <c r="N265" s="40"/>
      <c r="O265" s="40"/>
      <c r="P265" s="40"/>
      <c r="Q265" s="40"/>
      <c r="R265" s="40"/>
      <c r="S265" s="40"/>
      <c r="T265" s="68"/>
      <c r="AT265" s="22" t="s">
        <v>215</v>
      </c>
      <c r="AU265" s="22" t="s">
        <v>81</v>
      </c>
    </row>
    <row r="266" spans="2:65" s="1" customFormat="1" ht="25.5" customHeight="1">
      <c r="B266" s="171"/>
      <c r="C266" s="172" t="s">
        <v>606</v>
      </c>
      <c r="D266" s="172" t="s">
        <v>137</v>
      </c>
      <c r="E266" s="173" t="s">
        <v>607</v>
      </c>
      <c r="F266" s="174" t="s">
        <v>608</v>
      </c>
      <c r="G266" s="175" t="s">
        <v>293</v>
      </c>
      <c r="H266" s="176">
        <v>2663.8490000000002</v>
      </c>
      <c r="I266" s="177"/>
      <c r="J266" s="178">
        <f>ROUND(I266*H266,2)</f>
        <v>0</v>
      </c>
      <c r="K266" s="174" t="s">
        <v>5</v>
      </c>
      <c r="L266" s="39"/>
      <c r="M266" s="179" t="s">
        <v>5</v>
      </c>
      <c r="N266" s="180" t="s">
        <v>42</v>
      </c>
      <c r="O266" s="40"/>
      <c r="P266" s="181">
        <f>O266*H266</f>
        <v>0</v>
      </c>
      <c r="Q266" s="181">
        <v>0</v>
      </c>
      <c r="R266" s="181">
        <f>Q266*H266</f>
        <v>0</v>
      </c>
      <c r="S266" s="181">
        <v>0</v>
      </c>
      <c r="T266" s="182">
        <f>S266*H266</f>
        <v>0</v>
      </c>
      <c r="AR266" s="22" t="s">
        <v>152</v>
      </c>
      <c r="AT266" s="22" t="s">
        <v>137</v>
      </c>
      <c r="AU266" s="22" t="s">
        <v>81</v>
      </c>
      <c r="AY266" s="22" t="s">
        <v>134</v>
      </c>
      <c r="BE266" s="183">
        <f>IF(N266="základní",J266,0)</f>
        <v>0</v>
      </c>
      <c r="BF266" s="183">
        <f>IF(N266="snížená",J266,0)</f>
        <v>0</v>
      </c>
      <c r="BG266" s="183">
        <f>IF(N266="zákl. přenesená",J266,0)</f>
        <v>0</v>
      </c>
      <c r="BH266" s="183">
        <f>IF(N266="sníž. přenesená",J266,0)</f>
        <v>0</v>
      </c>
      <c r="BI266" s="183">
        <f>IF(N266="nulová",J266,0)</f>
        <v>0</v>
      </c>
      <c r="BJ266" s="22" t="s">
        <v>79</v>
      </c>
      <c r="BK266" s="183">
        <f>ROUND(I266*H266,2)</f>
        <v>0</v>
      </c>
      <c r="BL266" s="22" t="s">
        <v>152</v>
      </c>
      <c r="BM266" s="22" t="s">
        <v>609</v>
      </c>
    </row>
    <row r="267" spans="2:65" s="1" customFormat="1" ht="96">
      <c r="B267" s="39"/>
      <c r="D267" s="188" t="s">
        <v>215</v>
      </c>
      <c r="F267" s="189" t="s">
        <v>588</v>
      </c>
      <c r="I267" s="190"/>
      <c r="L267" s="39"/>
      <c r="M267" s="191"/>
      <c r="N267" s="40"/>
      <c r="O267" s="40"/>
      <c r="P267" s="40"/>
      <c r="Q267" s="40"/>
      <c r="R267" s="40"/>
      <c r="S267" s="40"/>
      <c r="T267" s="68"/>
      <c r="AT267" s="22" t="s">
        <v>215</v>
      </c>
      <c r="AU267" s="22" t="s">
        <v>81</v>
      </c>
    </row>
    <row r="268" spans="2:65" s="1" customFormat="1" ht="25.5" customHeight="1">
      <c r="B268" s="171"/>
      <c r="C268" s="172" t="s">
        <v>610</v>
      </c>
      <c r="D268" s="172" t="s">
        <v>137</v>
      </c>
      <c r="E268" s="173" t="s">
        <v>611</v>
      </c>
      <c r="F268" s="174" t="s">
        <v>612</v>
      </c>
      <c r="G268" s="175" t="s">
        <v>293</v>
      </c>
      <c r="H268" s="176">
        <v>53276.98</v>
      </c>
      <c r="I268" s="177"/>
      <c r="J268" s="178">
        <f>ROUND(I268*H268,2)</f>
        <v>0</v>
      </c>
      <c r="K268" s="174" t="s">
        <v>145</v>
      </c>
      <c r="L268" s="39"/>
      <c r="M268" s="179" t="s">
        <v>5</v>
      </c>
      <c r="N268" s="180" t="s">
        <v>42</v>
      </c>
      <c r="O268" s="40"/>
      <c r="P268" s="181">
        <f>O268*H268</f>
        <v>0</v>
      </c>
      <c r="Q268" s="181">
        <v>0</v>
      </c>
      <c r="R268" s="181">
        <f>Q268*H268</f>
        <v>0</v>
      </c>
      <c r="S268" s="181">
        <v>0</v>
      </c>
      <c r="T268" s="182">
        <f>S268*H268</f>
        <v>0</v>
      </c>
      <c r="AR268" s="22" t="s">
        <v>152</v>
      </c>
      <c r="AT268" s="22" t="s">
        <v>137</v>
      </c>
      <c r="AU268" s="22" t="s">
        <v>81</v>
      </c>
      <c r="AY268" s="22" t="s">
        <v>134</v>
      </c>
      <c r="BE268" s="183">
        <f>IF(N268="základní",J268,0)</f>
        <v>0</v>
      </c>
      <c r="BF268" s="183">
        <f>IF(N268="snížená",J268,0)</f>
        <v>0</v>
      </c>
      <c r="BG268" s="183">
        <f>IF(N268="zákl. přenesená",J268,0)</f>
        <v>0</v>
      </c>
      <c r="BH268" s="183">
        <f>IF(N268="sníž. přenesená",J268,0)</f>
        <v>0</v>
      </c>
      <c r="BI268" s="183">
        <f>IF(N268="nulová",J268,0)</f>
        <v>0</v>
      </c>
      <c r="BJ268" s="22" t="s">
        <v>79</v>
      </c>
      <c r="BK268" s="183">
        <f>ROUND(I268*H268,2)</f>
        <v>0</v>
      </c>
      <c r="BL268" s="22" t="s">
        <v>152</v>
      </c>
      <c r="BM268" s="22" t="s">
        <v>613</v>
      </c>
    </row>
    <row r="269" spans="2:65" s="1" customFormat="1" ht="96">
      <c r="B269" s="39"/>
      <c r="D269" s="188" t="s">
        <v>215</v>
      </c>
      <c r="F269" s="189" t="s">
        <v>588</v>
      </c>
      <c r="I269" s="190"/>
      <c r="L269" s="39"/>
      <c r="M269" s="191"/>
      <c r="N269" s="40"/>
      <c r="O269" s="40"/>
      <c r="P269" s="40"/>
      <c r="Q269" s="40"/>
      <c r="R269" s="40"/>
      <c r="S269" s="40"/>
      <c r="T269" s="68"/>
      <c r="AT269" s="22" t="s">
        <v>215</v>
      </c>
      <c r="AU269" s="22" t="s">
        <v>81</v>
      </c>
    </row>
    <row r="270" spans="2:65" s="1" customFormat="1" ht="16.5" customHeight="1">
      <c r="B270" s="171"/>
      <c r="C270" s="172" t="s">
        <v>614</v>
      </c>
      <c r="D270" s="172" t="s">
        <v>137</v>
      </c>
      <c r="E270" s="173" t="s">
        <v>615</v>
      </c>
      <c r="F270" s="174" t="s">
        <v>616</v>
      </c>
      <c r="G270" s="175" t="s">
        <v>293</v>
      </c>
      <c r="H270" s="176">
        <v>968.16499999999996</v>
      </c>
      <c r="I270" s="177"/>
      <c r="J270" s="178">
        <f>ROUND(I270*H270,2)</f>
        <v>0</v>
      </c>
      <c r="K270" s="174" t="s">
        <v>145</v>
      </c>
      <c r="L270" s="39"/>
      <c r="M270" s="179" t="s">
        <v>5</v>
      </c>
      <c r="N270" s="180" t="s">
        <v>42</v>
      </c>
      <c r="O270" s="40"/>
      <c r="P270" s="181">
        <f>O270*H270</f>
        <v>0</v>
      </c>
      <c r="Q270" s="181">
        <v>0</v>
      </c>
      <c r="R270" s="181">
        <f>Q270*H270</f>
        <v>0</v>
      </c>
      <c r="S270" s="181">
        <v>0</v>
      </c>
      <c r="T270" s="182">
        <f>S270*H270</f>
        <v>0</v>
      </c>
      <c r="AR270" s="22" t="s">
        <v>152</v>
      </c>
      <c r="AT270" s="22" t="s">
        <v>137</v>
      </c>
      <c r="AU270" s="22" t="s">
        <v>81</v>
      </c>
      <c r="AY270" s="22" t="s">
        <v>134</v>
      </c>
      <c r="BE270" s="183">
        <f>IF(N270="základní",J270,0)</f>
        <v>0</v>
      </c>
      <c r="BF270" s="183">
        <f>IF(N270="snížená",J270,0)</f>
        <v>0</v>
      </c>
      <c r="BG270" s="183">
        <f>IF(N270="zákl. přenesená",J270,0)</f>
        <v>0</v>
      </c>
      <c r="BH270" s="183">
        <f>IF(N270="sníž. přenesená",J270,0)</f>
        <v>0</v>
      </c>
      <c r="BI270" s="183">
        <f>IF(N270="nulová",J270,0)</f>
        <v>0</v>
      </c>
      <c r="BJ270" s="22" t="s">
        <v>79</v>
      </c>
      <c r="BK270" s="183">
        <f>ROUND(I270*H270,2)</f>
        <v>0</v>
      </c>
      <c r="BL270" s="22" t="s">
        <v>152</v>
      </c>
      <c r="BM270" s="22" t="s">
        <v>617</v>
      </c>
    </row>
    <row r="271" spans="2:65" s="1" customFormat="1" ht="72">
      <c r="B271" s="39"/>
      <c r="D271" s="188" t="s">
        <v>215</v>
      </c>
      <c r="F271" s="189" t="s">
        <v>618</v>
      </c>
      <c r="I271" s="190"/>
      <c r="L271" s="39"/>
      <c r="M271" s="191"/>
      <c r="N271" s="40"/>
      <c r="O271" s="40"/>
      <c r="P271" s="40"/>
      <c r="Q271" s="40"/>
      <c r="R271" s="40"/>
      <c r="S271" s="40"/>
      <c r="T271" s="68"/>
      <c r="AT271" s="22" t="s">
        <v>215</v>
      </c>
      <c r="AU271" s="22" t="s">
        <v>81</v>
      </c>
    </row>
    <row r="272" spans="2:65" s="1" customFormat="1" ht="25.5" customHeight="1">
      <c r="B272" s="171"/>
      <c r="C272" s="172" t="s">
        <v>619</v>
      </c>
      <c r="D272" s="172" t="s">
        <v>137</v>
      </c>
      <c r="E272" s="173" t="s">
        <v>620</v>
      </c>
      <c r="F272" s="174" t="s">
        <v>621</v>
      </c>
      <c r="G272" s="175" t="s">
        <v>293</v>
      </c>
      <c r="H272" s="176">
        <v>984.32399999999996</v>
      </c>
      <c r="I272" s="177"/>
      <c r="J272" s="178">
        <f>ROUND(I272*H272,2)</f>
        <v>0</v>
      </c>
      <c r="K272" s="174" t="s">
        <v>145</v>
      </c>
      <c r="L272" s="39"/>
      <c r="M272" s="179" t="s">
        <v>5</v>
      </c>
      <c r="N272" s="180" t="s">
        <v>42</v>
      </c>
      <c r="O272" s="40"/>
      <c r="P272" s="181">
        <f>O272*H272</f>
        <v>0</v>
      </c>
      <c r="Q272" s="181">
        <v>0</v>
      </c>
      <c r="R272" s="181">
        <f>Q272*H272</f>
        <v>0</v>
      </c>
      <c r="S272" s="181">
        <v>0</v>
      </c>
      <c r="T272" s="182">
        <f>S272*H272</f>
        <v>0</v>
      </c>
      <c r="AR272" s="22" t="s">
        <v>152</v>
      </c>
      <c r="AT272" s="22" t="s">
        <v>137</v>
      </c>
      <c r="AU272" s="22" t="s">
        <v>81</v>
      </c>
      <c r="AY272" s="22" t="s">
        <v>134</v>
      </c>
      <c r="BE272" s="183">
        <f>IF(N272="základní",J272,0)</f>
        <v>0</v>
      </c>
      <c r="BF272" s="183">
        <f>IF(N272="snížená",J272,0)</f>
        <v>0</v>
      </c>
      <c r="BG272" s="183">
        <f>IF(N272="zákl. přenesená",J272,0)</f>
        <v>0</v>
      </c>
      <c r="BH272" s="183">
        <f>IF(N272="sníž. přenesená",J272,0)</f>
        <v>0</v>
      </c>
      <c r="BI272" s="183">
        <f>IF(N272="nulová",J272,0)</f>
        <v>0</v>
      </c>
      <c r="BJ272" s="22" t="s">
        <v>79</v>
      </c>
      <c r="BK272" s="183">
        <f>ROUND(I272*H272,2)</f>
        <v>0</v>
      </c>
      <c r="BL272" s="22" t="s">
        <v>152</v>
      </c>
      <c r="BM272" s="22" t="s">
        <v>622</v>
      </c>
    </row>
    <row r="273" spans="2:65" s="1" customFormat="1" ht="72">
      <c r="B273" s="39"/>
      <c r="D273" s="188" t="s">
        <v>215</v>
      </c>
      <c r="F273" s="189" t="s">
        <v>618</v>
      </c>
      <c r="I273" s="190"/>
      <c r="L273" s="39"/>
      <c r="M273" s="191"/>
      <c r="N273" s="40"/>
      <c r="O273" s="40"/>
      <c r="P273" s="40"/>
      <c r="Q273" s="40"/>
      <c r="R273" s="40"/>
      <c r="S273" s="40"/>
      <c r="T273" s="68"/>
      <c r="AT273" s="22" t="s">
        <v>215</v>
      </c>
      <c r="AU273" s="22" t="s">
        <v>81</v>
      </c>
    </row>
    <row r="274" spans="2:65" s="1" customFormat="1" ht="25.5" customHeight="1">
      <c r="B274" s="171"/>
      <c r="C274" s="172" t="s">
        <v>623</v>
      </c>
      <c r="D274" s="172" t="s">
        <v>137</v>
      </c>
      <c r="E274" s="173" t="s">
        <v>624</v>
      </c>
      <c r="F274" s="174" t="s">
        <v>625</v>
      </c>
      <c r="G274" s="175" t="s">
        <v>293</v>
      </c>
      <c r="H274" s="176">
        <v>711.36</v>
      </c>
      <c r="I274" s="177"/>
      <c r="J274" s="178">
        <f>ROUND(I274*H274,2)</f>
        <v>0</v>
      </c>
      <c r="K274" s="174" t="s">
        <v>5</v>
      </c>
      <c r="L274" s="39"/>
      <c r="M274" s="179" t="s">
        <v>5</v>
      </c>
      <c r="N274" s="180" t="s">
        <v>42</v>
      </c>
      <c r="O274" s="40"/>
      <c r="P274" s="181">
        <f>O274*H274</f>
        <v>0</v>
      </c>
      <c r="Q274" s="181">
        <v>0</v>
      </c>
      <c r="R274" s="181">
        <f>Q274*H274</f>
        <v>0</v>
      </c>
      <c r="S274" s="181">
        <v>0</v>
      </c>
      <c r="T274" s="182">
        <f>S274*H274</f>
        <v>0</v>
      </c>
      <c r="AR274" s="22" t="s">
        <v>152</v>
      </c>
      <c r="AT274" s="22" t="s">
        <v>137</v>
      </c>
      <c r="AU274" s="22" t="s">
        <v>81</v>
      </c>
      <c r="AY274" s="22" t="s">
        <v>134</v>
      </c>
      <c r="BE274" s="183">
        <f>IF(N274="základní",J274,0)</f>
        <v>0</v>
      </c>
      <c r="BF274" s="183">
        <f>IF(N274="snížená",J274,0)</f>
        <v>0</v>
      </c>
      <c r="BG274" s="183">
        <f>IF(N274="zákl. přenesená",J274,0)</f>
        <v>0</v>
      </c>
      <c r="BH274" s="183">
        <f>IF(N274="sníž. přenesená",J274,0)</f>
        <v>0</v>
      </c>
      <c r="BI274" s="183">
        <f>IF(N274="nulová",J274,0)</f>
        <v>0</v>
      </c>
      <c r="BJ274" s="22" t="s">
        <v>79</v>
      </c>
      <c r="BK274" s="183">
        <f>ROUND(I274*H274,2)</f>
        <v>0</v>
      </c>
      <c r="BL274" s="22" t="s">
        <v>152</v>
      </c>
      <c r="BM274" s="22" t="s">
        <v>626</v>
      </c>
    </row>
    <row r="275" spans="2:65" s="10" customFormat="1" ht="29.85" customHeight="1">
      <c r="B275" s="158"/>
      <c r="D275" s="159" t="s">
        <v>70</v>
      </c>
      <c r="E275" s="169" t="s">
        <v>627</v>
      </c>
      <c r="F275" s="169" t="s">
        <v>628</v>
      </c>
      <c r="I275" s="161"/>
      <c r="J275" s="170">
        <f>BK275</f>
        <v>0</v>
      </c>
      <c r="L275" s="158"/>
      <c r="M275" s="163"/>
      <c r="N275" s="164"/>
      <c r="O275" s="164"/>
      <c r="P275" s="165">
        <f>SUM(P276:P277)</f>
        <v>0</v>
      </c>
      <c r="Q275" s="164"/>
      <c r="R275" s="165">
        <f>SUM(R276:R277)</f>
        <v>0</v>
      </c>
      <c r="S275" s="164"/>
      <c r="T275" s="166">
        <f>SUM(T276:T277)</f>
        <v>0</v>
      </c>
      <c r="AR275" s="159" t="s">
        <v>79</v>
      </c>
      <c r="AT275" s="167" t="s">
        <v>70</v>
      </c>
      <c r="AU275" s="167" t="s">
        <v>79</v>
      </c>
      <c r="AY275" s="159" t="s">
        <v>134</v>
      </c>
      <c r="BK275" s="168">
        <f>SUM(BK276:BK277)</f>
        <v>0</v>
      </c>
    </row>
    <row r="276" spans="2:65" s="1" customFormat="1" ht="25.5" customHeight="1">
      <c r="B276" s="171"/>
      <c r="C276" s="172" t="s">
        <v>629</v>
      </c>
      <c r="D276" s="172" t="s">
        <v>137</v>
      </c>
      <c r="E276" s="173" t="s">
        <v>630</v>
      </c>
      <c r="F276" s="174" t="s">
        <v>631</v>
      </c>
      <c r="G276" s="175" t="s">
        <v>293</v>
      </c>
      <c r="H276" s="176">
        <v>1681.8889999999999</v>
      </c>
      <c r="I276" s="177"/>
      <c r="J276" s="178">
        <f>ROUND(I276*H276,2)</f>
        <v>0</v>
      </c>
      <c r="K276" s="174" t="s">
        <v>145</v>
      </c>
      <c r="L276" s="39"/>
      <c r="M276" s="179" t="s">
        <v>5</v>
      </c>
      <c r="N276" s="180" t="s">
        <v>42</v>
      </c>
      <c r="O276" s="40"/>
      <c r="P276" s="181">
        <f>O276*H276</f>
        <v>0</v>
      </c>
      <c r="Q276" s="181">
        <v>0</v>
      </c>
      <c r="R276" s="181">
        <f>Q276*H276</f>
        <v>0</v>
      </c>
      <c r="S276" s="181">
        <v>0</v>
      </c>
      <c r="T276" s="182">
        <f>S276*H276</f>
        <v>0</v>
      </c>
      <c r="AR276" s="22" t="s">
        <v>152</v>
      </c>
      <c r="AT276" s="22" t="s">
        <v>137</v>
      </c>
      <c r="AU276" s="22" t="s">
        <v>81</v>
      </c>
      <c r="AY276" s="22" t="s">
        <v>134</v>
      </c>
      <c r="BE276" s="183">
        <f>IF(N276="základní",J276,0)</f>
        <v>0</v>
      </c>
      <c r="BF276" s="183">
        <f>IF(N276="snížená",J276,0)</f>
        <v>0</v>
      </c>
      <c r="BG276" s="183">
        <f>IF(N276="zákl. přenesená",J276,0)</f>
        <v>0</v>
      </c>
      <c r="BH276" s="183">
        <f>IF(N276="sníž. přenesená",J276,0)</f>
        <v>0</v>
      </c>
      <c r="BI276" s="183">
        <f>IF(N276="nulová",J276,0)</f>
        <v>0</v>
      </c>
      <c r="BJ276" s="22" t="s">
        <v>79</v>
      </c>
      <c r="BK276" s="183">
        <f>ROUND(I276*H276,2)</f>
        <v>0</v>
      </c>
      <c r="BL276" s="22" t="s">
        <v>152</v>
      </c>
      <c r="BM276" s="22" t="s">
        <v>632</v>
      </c>
    </row>
    <row r="277" spans="2:65" s="1" customFormat="1" ht="24">
      <c r="B277" s="39"/>
      <c r="D277" s="188" t="s">
        <v>215</v>
      </c>
      <c r="F277" s="189" t="s">
        <v>633</v>
      </c>
      <c r="I277" s="190"/>
      <c r="L277" s="39"/>
      <c r="M277" s="191"/>
      <c r="N277" s="40"/>
      <c r="O277" s="40"/>
      <c r="P277" s="40"/>
      <c r="Q277" s="40"/>
      <c r="R277" s="40"/>
      <c r="S277" s="40"/>
      <c r="T277" s="68"/>
      <c r="AT277" s="22" t="s">
        <v>215</v>
      </c>
      <c r="AU277" s="22" t="s">
        <v>81</v>
      </c>
    </row>
    <row r="278" spans="2:65" s="10" customFormat="1" ht="37.35" customHeight="1">
      <c r="B278" s="158"/>
      <c r="D278" s="159" t="s">
        <v>70</v>
      </c>
      <c r="E278" s="160" t="s">
        <v>634</v>
      </c>
      <c r="F278" s="160" t="s">
        <v>635</v>
      </c>
      <c r="I278" s="161"/>
      <c r="J278" s="162">
        <f>BK278</f>
        <v>0</v>
      </c>
      <c r="L278" s="158"/>
      <c r="M278" s="163"/>
      <c r="N278" s="164"/>
      <c r="O278" s="164"/>
      <c r="P278" s="165">
        <f>P279</f>
        <v>0</v>
      </c>
      <c r="Q278" s="164"/>
      <c r="R278" s="165">
        <f>R279</f>
        <v>0.490728</v>
      </c>
      <c r="S278" s="164"/>
      <c r="T278" s="166">
        <f>T279</f>
        <v>0</v>
      </c>
      <c r="AR278" s="159" t="s">
        <v>81</v>
      </c>
      <c r="AT278" s="167" t="s">
        <v>70</v>
      </c>
      <c r="AU278" s="167" t="s">
        <v>71</v>
      </c>
      <c r="AY278" s="159" t="s">
        <v>134</v>
      </c>
      <c r="BK278" s="168">
        <f>BK279</f>
        <v>0</v>
      </c>
    </row>
    <row r="279" spans="2:65" s="10" customFormat="1" ht="19.95" customHeight="1">
      <c r="B279" s="158"/>
      <c r="D279" s="159" t="s">
        <v>70</v>
      </c>
      <c r="E279" s="169" t="s">
        <v>636</v>
      </c>
      <c r="F279" s="169" t="s">
        <v>637</v>
      </c>
      <c r="I279" s="161"/>
      <c r="J279" s="170">
        <f>BK279</f>
        <v>0</v>
      </c>
      <c r="L279" s="158"/>
      <c r="M279" s="163"/>
      <c r="N279" s="164"/>
      <c r="O279" s="164"/>
      <c r="P279" s="165">
        <f>SUM(P280:P286)</f>
        <v>0</v>
      </c>
      <c r="Q279" s="164"/>
      <c r="R279" s="165">
        <f>SUM(R280:R286)</f>
        <v>0.490728</v>
      </c>
      <c r="S279" s="164"/>
      <c r="T279" s="166">
        <f>SUM(T280:T286)</f>
        <v>0</v>
      </c>
      <c r="AR279" s="159" t="s">
        <v>81</v>
      </c>
      <c r="AT279" s="167" t="s">
        <v>70</v>
      </c>
      <c r="AU279" s="167" t="s">
        <v>79</v>
      </c>
      <c r="AY279" s="159" t="s">
        <v>134</v>
      </c>
      <c r="BK279" s="168">
        <f>SUM(BK280:BK286)</f>
        <v>0</v>
      </c>
    </row>
    <row r="280" spans="2:65" s="1" customFormat="1" ht="25.5" customHeight="1">
      <c r="B280" s="171"/>
      <c r="C280" s="172" t="s">
        <v>638</v>
      </c>
      <c r="D280" s="172" t="s">
        <v>137</v>
      </c>
      <c r="E280" s="173" t="s">
        <v>639</v>
      </c>
      <c r="F280" s="174" t="s">
        <v>640</v>
      </c>
      <c r="G280" s="175" t="s">
        <v>219</v>
      </c>
      <c r="H280" s="176">
        <v>168</v>
      </c>
      <c r="I280" s="177"/>
      <c r="J280" s="178">
        <f>ROUND(I280*H280,2)</f>
        <v>0</v>
      </c>
      <c r="K280" s="174" t="s">
        <v>145</v>
      </c>
      <c r="L280" s="39"/>
      <c r="M280" s="179" t="s">
        <v>5</v>
      </c>
      <c r="N280" s="180" t="s">
        <v>42</v>
      </c>
      <c r="O280" s="40"/>
      <c r="P280" s="181">
        <f>O280*H280</f>
        <v>0</v>
      </c>
      <c r="Q280" s="181">
        <v>0</v>
      </c>
      <c r="R280" s="181">
        <f>Q280*H280</f>
        <v>0</v>
      </c>
      <c r="S280" s="181">
        <v>0</v>
      </c>
      <c r="T280" s="182">
        <f>S280*H280</f>
        <v>0</v>
      </c>
      <c r="AR280" s="22" t="s">
        <v>270</v>
      </c>
      <c r="AT280" s="22" t="s">
        <v>137</v>
      </c>
      <c r="AU280" s="22" t="s">
        <v>81</v>
      </c>
      <c r="AY280" s="22" t="s">
        <v>134</v>
      </c>
      <c r="BE280" s="183">
        <f>IF(N280="základní",J280,0)</f>
        <v>0</v>
      </c>
      <c r="BF280" s="183">
        <f>IF(N280="snížená",J280,0)</f>
        <v>0</v>
      </c>
      <c r="BG280" s="183">
        <f>IF(N280="zákl. přenesená",J280,0)</f>
        <v>0</v>
      </c>
      <c r="BH280" s="183">
        <f>IF(N280="sníž. přenesená",J280,0)</f>
        <v>0</v>
      </c>
      <c r="BI280" s="183">
        <f>IF(N280="nulová",J280,0)</f>
        <v>0</v>
      </c>
      <c r="BJ280" s="22" t="s">
        <v>79</v>
      </c>
      <c r="BK280" s="183">
        <f>ROUND(I280*H280,2)</f>
        <v>0</v>
      </c>
      <c r="BL280" s="22" t="s">
        <v>270</v>
      </c>
      <c r="BM280" s="22" t="s">
        <v>641</v>
      </c>
    </row>
    <row r="281" spans="2:65" s="1" customFormat="1" ht="48">
      <c r="B281" s="39"/>
      <c r="D281" s="188" t="s">
        <v>215</v>
      </c>
      <c r="F281" s="189" t="s">
        <v>642</v>
      </c>
      <c r="I281" s="190"/>
      <c r="L281" s="39"/>
      <c r="M281" s="191"/>
      <c r="N281" s="40"/>
      <c r="O281" s="40"/>
      <c r="P281" s="40"/>
      <c r="Q281" s="40"/>
      <c r="R281" s="40"/>
      <c r="S281" s="40"/>
      <c r="T281" s="68"/>
      <c r="AT281" s="22" t="s">
        <v>215</v>
      </c>
      <c r="AU281" s="22" t="s">
        <v>81</v>
      </c>
    </row>
    <row r="282" spans="2:65" s="1" customFormat="1" ht="16.5" customHeight="1">
      <c r="B282" s="171"/>
      <c r="C282" s="192" t="s">
        <v>643</v>
      </c>
      <c r="D282" s="192" t="s">
        <v>290</v>
      </c>
      <c r="E282" s="193" t="s">
        <v>644</v>
      </c>
      <c r="F282" s="194" t="s">
        <v>645</v>
      </c>
      <c r="G282" s="195" t="s">
        <v>219</v>
      </c>
      <c r="H282" s="196">
        <v>193.2</v>
      </c>
      <c r="I282" s="197"/>
      <c r="J282" s="198">
        <f>ROUND(I282*H282,2)</f>
        <v>0</v>
      </c>
      <c r="K282" s="194" t="s">
        <v>145</v>
      </c>
      <c r="L282" s="199"/>
      <c r="M282" s="200" t="s">
        <v>5</v>
      </c>
      <c r="N282" s="201" t="s">
        <v>42</v>
      </c>
      <c r="O282" s="40"/>
      <c r="P282" s="181">
        <f>O282*H282</f>
        <v>0</v>
      </c>
      <c r="Q282" s="181">
        <v>2.5400000000000002E-3</v>
      </c>
      <c r="R282" s="181">
        <f>Q282*H282</f>
        <v>0.490728</v>
      </c>
      <c r="S282" s="181">
        <v>0</v>
      </c>
      <c r="T282" s="182">
        <f>S282*H282</f>
        <v>0</v>
      </c>
      <c r="AR282" s="22" t="s">
        <v>347</v>
      </c>
      <c r="AT282" s="22" t="s">
        <v>290</v>
      </c>
      <c r="AU282" s="22" t="s">
        <v>81</v>
      </c>
      <c r="AY282" s="22" t="s">
        <v>134</v>
      </c>
      <c r="BE282" s="183">
        <f>IF(N282="základní",J282,0)</f>
        <v>0</v>
      </c>
      <c r="BF282" s="183">
        <f>IF(N282="snížená",J282,0)</f>
        <v>0</v>
      </c>
      <c r="BG282" s="183">
        <f>IF(N282="zákl. přenesená",J282,0)</f>
        <v>0</v>
      </c>
      <c r="BH282" s="183">
        <f>IF(N282="sníž. přenesená",J282,0)</f>
        <v>0</v>
      </c>
      <c r="BI282" s="183">
        <f>IF(N282="nulová",J282,0)</f>
        <v>0</v>
      </c>
      <c r="BJ282" s="22" t="s">
        <v>79</v>
      </c>
      <c r="BK282" s="183">
        <f>ROUND(I282*H282,2)</f>
        <v>0</v>
      </c>
      <c r="BL282" s="22" t="s">
        <v>270</v>
      </c>
      <c r="BM282" s="22" t="s">
        <v>646</v>
      </c>
    </row>
    <row r="283" spans="2:65" s="11" customFormat="1" ht="12">
      <c r="B283" s="202"/>
      <c r="D283" s="188" t="s">
        <v>303</v>
      </c>
      <c r="E283" s="209" t="s">
        <v>5</v>
      </c>
      <c r="F283" s="203" t="s">
        <v>647</v>
      </c>
      <c r="H283" s="204">
        <v>193.2</v>
      </c>
      <c r="I283" s="205"/>
      <c r="L283" s="202"/>
      <c r="M283" s="206"/>
      <c r="N283" s="207"/>
      <c r="O283" s="207"/>
      <c r="P283" s="207"/>
      <c r="Q283" s="207"/>
      <c r="R283" s="207"/>
      <c r="S283" s="207"/>
      <c r="T283" s="208"/>
      <c r="AT283" s="209" t="s">
        <v>303</v>
      </c>
      <c r="AU283" s="209" t="s">
        <v>81</v>
      </c>
      <c r="AV283" s="11" t="s">
        <v>81</v>
      </c>
      <c r="AW283" s="11" t="s">
        <v>34</v>
      </c>
      <c r="AX283" s="11" t="s">
        <v>71</v>
      </c>
      <c r="AY283" s="209" t="s">
        <v>134</v>
      </c>
    </row>
    <row r="284" spans="2:65" s="12" customFormat="1" ht="12">
      <c r="B284" s="210"/>
      <c r="D284" s="188" t="s">
        <v>303</v>
      </c>
      <c r="E284" s="211" t="s">
        <v>5</v>
      </c>
      <c r="F284" s="212" t="s">
        <v>352</v>
      </c>
      <c r="H284" s="213">
        <v>193.2</v>
      </c>
      <c r="I284" s="214"/>
      <c r="L284" s="210"/>
      <c r="M284" s="215"/>
      <c r="N284" s="216"/>
      <c r="O284" s="216"/>
      <c r="P284" s="216"/>
      <c r="Q284" s="216"/>
      <c r="R284" s="216"/>
      <c r="S284" s="216"/>
      <c r="T284" s="217"/>
      <c r="AT284" s="211" t="s">
        <v>303</v>
      </c>
      <c r="AU284" s="211" t="s">
        <v>81</v>
      </c>
      <c r="AV284" s="12" t="s">
        <v>152</v>
      </c>
      <c r="AW284" s="12" t="s">
        <v>34</v>
      </c>
      <c r="AX284" s="12" t="s">
        <v>79</v>
      </c>
      <c r="AY284" s="211" t="s">
        <v>134</v>
      </c>
    </row>
    <row r="285" spans="2:65" s="1" customFormat="1" ht="38.25" customHeight="1">
      <c r="B285" s="171"/>
      <c r="C285" s="172" t="s">
        <v>648</v>
      </c>
      <c r="D285" s="172" t="s">
        <v>137</v>
      </c>
      <c r="E285" s="173" t="s">
        <v>649</v>
      </c>
      <c r="F285" s="174" t="s">
        <v>650</v>
      </c>
      <c r="G285" s="175" t="s">
        <v>651</v>
      </c>
      <c r="H285" s="218"/>
      <c r="I285" s="177"/>
      <c r="J285" s="178">
        <f>ROUND(I285*H285,2)</f>
        <v>0</v>
      </c>
      <c r="K285" s="174" t="s">
        <v>145</v>
      </c>
      <c r="L285" s="39"/>
      <c r="M285" s="179" t="s">
        <v>5</v>
      </c>
      <c r="N285" s="180" t="s">
        <v>42</v>
      </c>
      <c r="O285" s="40"/>
      <c r="P285" s="181">
        <f>O285*H285</f>
        <v>0</v>
      </c>
      <c r="Q285" s="181">
        <v>0</v>
      </c>
      <c r="R285" s="181">
        <f>Q285*H285</f>
        <v>0</v>
      </c>
      <c r="S285" s="181">
        <v>0</v>
      </c>
      <c r="T285" s="182">
        <f>S285*H285</f>
        <v>0</v>
      </c>
      <c r="AR285" s="22" t="s">
        <v>270</v>
      </c>
      <c r="AT285" s="22" t="s">
        <v>137</v>
      </c>
      <c r="AU285" s="22" t="s">
        <v>81</v>
      </c>
      <c r="AY285" s="22" t="s">
        <v>134</v>
      </c>
      <c r="BE285" s="183">
        <f>IF(N285="základní",J285,0)</f>
        <v>0</v>
      </c>
      <c r="BF285" s="183">
        <f>IF(N285="snížená",J285,0)</f>
        <v>0</v>
      </c>
      <c r="BG285" s="183">
        <f>IF(N285="zákl. přenesená",J285,0)</f>
        <v>0</v>
      </c>
      <c r="BH285" s="183">
        <f>IF(N285="sníž. přenesená",J285,0)</f>
        <v>0</v>
      </c>
      <c r="BI285" s="183">
        <f>IF(N285="nulová",J285,0)</f>
        <v>0</v>
      </c>
      <c r="BJ285" s="22" t="s">
        <v>79</v>
      </c>
      <c r="BK285" s="183">
        <f>ROUND(I285*H285,2)</f>
        <v>0</v>
      </c>
      <c r="BL285" s="22" t="s">
        <v>270</v>
      </c>
      <c r="BM285" s="22" t="s">
        <v>652</v>
      </c>
    </row>
    <row r="286" spans="2:65" s="1" customFormat="1" ht="108">
      <c r="B286" s="39"/>
      <c r="D286" s="188" t="s">
        <v>215</v>
      </c>
      <c r="F286" s="189" t="s">
        <v>653</v>
      </c>
      <c r="I286" s="190"/>
      <c r="L286" s="39"/>
      <c r="M286" s="219"/>
      <c r="N286" s="185"/>
      <c r="O286" s="185"/>
      <c r="P286" s="185"/>
      <c r="Q286" s="185"/>
      <c r="R286" s="185"/>
      <c r="S286" s="185"/>
      <c r="T286" s="220"/>
      <c r="AT286" s="22" t="s">
        <v>215</v>
      </c>
      <c r="AU286" s="22" t="s">
        <v>81</v>
      </c>
    </row>
    <row r="287" spans="2:65" s="1" customFormat="1" ht="6.9" customHeight="1">
      <c r="B287" s="54"/>
      <c r="C287" s="55"/>
      <c r="D287" s="55"/>
      <c r="E287" s="55"/>
      <c r="F287" s="55"/>
      <c r="G287" s="55"/>
      <c r="H287" s="55"/>
      <c r="I287" s="125"/>
      <c r="J287" s="55"/>
      <c r="K287" s="55"/>
      <c r="L287" s="39"/>
    </row>
  </sheetData>
  <autoFilter ref="C85:K286"/>
  <mergeCells count="10">
    <mergeCell ref="J51:J52"/>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showGridLines="0" workbookViewId="0">
      <pane ySplit="1" topLeftCell="A122" activePane="bottomLeft" state="frozen"/>
      <selection pane="bottomLeft" activeCell="I129" sqref="I129"/>
    </sheetView>
  </sheetViews>
  <sheetFormatPr defaultRowHeight="14.4"/>
  <cols>
    <col min="1" max="1" width="8.28515625" customWidth="1"/>
    <col min="2" max="2" width="1.7109375" customWidth="1"/>
    <col min="3" max="3" width="4.140625" customWidth="1"/>
    <col min="4" max="4" width="4.28515625" customWidth="1"/>
    <col min="5" max="5" width="17.140625" customWidth="1"/>
    <col min="6" max="6" width="75" customWidth="1"/>
    <col min="7" max="7" width="8.7109375" customWidth="1"/>
    <col min="8" max="8" width="11.140625" customWidth="1"/>
    <col min="9" max="9" width="12.7109375" style="97" customWidth="1"/>
    <col min="10" max="10" width="23.42578125" customWidth="1"/>
    <col min="11" max="11" width="15.42578125" customWidth="1"/>
    <col min="13" max="18" width="9.28515625" hidden="1"/>
    <col min="19" max="19" width="8.140625" hidden="1" customWidth="1"/>
    <col min="20" max="20" width="29.710937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1" spans="1:70" ht="21.75" customHeight="1">
      <c r="A1" s="19"/>
      <c r="B1" s="98"/>
      <c r="C1" s="98"/>
      <c r="D1" s="99" t="s">
        <v>1</v>
      </c>
      <c r="E1" s="98"/>
      <c r="F1" s="100" t="s">
        <v>97</v>
      </c>
      <c r="G1" s="344" t="s">
        <v>98</v>
      </c>
      <c r="H1" s="344"/>
      <c r="I1" s="101"/>
      <c r="J1" s="100" t="s">
        <v>99</v>
      </c>
      <c r="K1" s="99" t="s">
        <v>100</v>
      </c>
      <c r="L1" s="100" t="s">
        <v>101</v>
      </c>
      <c r="M1" s="100"/>
      <c r="N1" s="100"/>
      <c r="O1" s="100"/>
      <c r="P1" s="100"/>
      <c r="Q1" s="100"/>
      <c r="R1" s="100"/>
      <c r="S1" s="100"/>
      <c r="T1" s="100"/>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 customHeight="1">
      <c r="L2" s="334" t="s">
        <v>8</v>
      </c>
      <c r="M2" s="335"/>
      <c r="N2" s="335"/>
      <c r="O2" s="335"/>
      <c r="P2" s="335"/>
      <c r="Q2" s="335"/>
      <c r="R2" s="335"/>
      <c r="S2" s="335"/>
      <c r="T2" s="335"/>
      <c r="U2" s="335"/>
      <c r="V2" s="335"/>
      <c r="AT2" s="22" t="s">
        <v>87</v>
      </c>
    </row>
    <row r="3" spans="1:70" ht="6.9" customHeight="1">
      <c r="B3" s="23"/>
      <c r="C3" s="24"/>
      <c r="D3" s="24"/>
      <c r="E3" s="24"/>
      <c r="F3" s="24"/>
      <c r="G3" s="24"/>
      <c r="H3" s="24"/>
      <c r="I3" s="102"/>
      <c r="J3" s="24"/>
      <c r="K3" s="25"/>
      <c r="AT3" s="22" t="s">
        <v>81</v>
      </c>
    </row>
    <row r="4" spans="1:70" ht="36.9" customHeight="1">
      <c r="B4" s="26"/>
      <c r="C4" s="27"/>
      <c r="D4" s="28" t="s">
        <v>102</v>
      </c>
      <c r="E4" s="27"/>
      <c r="F4" s="27"/>
      <c r="G4" s="27"/>
      <c r="H4" s="27"/>
      <c r="I4" s="103"/>
      <c r="J4" s="27"/>
      <c r="K4" s="29"/>
      <c r="M4" s="30" t="s">
        <v>13</v>
      </c>
      <c r="AT4" s="22" t="s">
        <v>6</v>
      </c>
    </row>
    <row r="5" spans="1:70" ht="6.9" customHeight="1">
      <c r="B5" s="26"/>
      <c r="C5" s="27"/>
      <c r="D5" s="27"/>
      <c r="E5" s="27"/>
      <c r="F5" s="27"/>
      <c r="G5" s="27"/>
      <c r="H5" s="27"/>
      <c r="I5" s="103"/>
      <c r="J5" s="27"/>
      <c r="K5" s="29"/>
    </row>
    <row r="6" spans="1:70" ht="13.2">
      <c r="B6" s="26"/>
      <c r="C6" s="27"/>
      <c r="D6" s="35" t="s">
        <v>19</v>
      </c>
      <c r="E6" s="27"/>
      <c r="F6" s="27"/>
      <c r="G6" s="27"/>
      <c r="H6" s="27"/>
      <c r="I6" s="103"/>
      <c r="J6" s="27"/>
      <c r="K6" s="29"/>
    </row>
    <row r="7" spans="1:70" ht="16.5" customHeight="1">
      <c r="B7" s="26"/>
      <c r="C7" s="27"/>
      <c r="D7" s="27"/>
      <c r="E7" s="336" t="str">
        <f>'Rekapitulace stavby'!K6</f>
        <v>Praha bez bariér - Komunardů - úpravy zastávek</v>
      </c>
      <c r="F7" s="337"/>
      <c r="G7" s="337"/>
      <c r="H7" s="337"/>
      <c r="I7" s="103"/>
      <c r="J7" s="27"/>
      <c r="K7" s="29"/>
    </row>
    <row r="8" spans="1:70" s="1" customFormat="1" ht="13.2">
      <c r="B8" s="39"/>
      <c r="C8" s="40"/>
      <c r="D8" s="35" t="s">
        <v>103</v>
      </c>
      <c r="E8" s="40"/>
      <c r="F8" s="40"/>
      <c r="G8" s="40"/>
      <c r="H8" s="40"/>
      <c r="I8" s="104"/>
      <c r="J8" s="40"/>
      <c r="K8" s="43"/>
    </row>
    <row r="9" spans="1:70" s="1" customFormat="1" ht="36.9" customHeight="1">
      <c r="B9" s="39"/>
      <c r="C9" s="40"/>
      <c r="D9" s="40"/>
      <c r="E9" s="338" t="s">
        <v>654</v>
      </c>
      <c r="F9" s="339"/>
      <c r="G9" s="339"/>
      <c r="H9" s="339"/>
      <c r="I9" s="104"/>
      <c r="J9" s="40"/>
      <c r="K9" s="43"/>
    </row>
    <row r="10" spans="1:70" s="1" customFormat="1" ht="12">
      <c r="B10" s="39"/>
      <c r="C10" s="40"/>
      <c r="D10" s="40"/>
      <c r="E10" s="40"/>
      <c r="F10" s="40"/>
      <c r="G10" s="40"/>
      <c r="H10" s="40"/>
      <c r="I10" s="104"/>
      <c r="J10" s="40"/>
      <c r="K10" s="43"/>
    </row>
    <row r="11" spans="1:70" s="1" customFormat="1" ht="14.4" customHeight="1">
      <c r="B11" s="39"/>
      <c r="C11" s="40"/>
      <c r="D11" s="35" t="s">
        <v>21</v>
      </c>
      <c r="E11" s="40"/>
      <c r="F11" s="33" t="s">
        <v>5</v>
      </c>
      <c r="G11" s="40"/>
      <c r="H11" s="40"/>
      <c r="I11" s="105" t="s">
        <v>22</v>
      </c>
      <c r="J11" s="33" t="s">
        <v>5</v>
      </c>
      <c r="K11" s="43"/>
    </row>
    <row r="12" spans="1:70" s="1" customFormat="1" ht="14.4" customHeight="1">
      <c r="B12" s="39"/>
      <c r="C12" s="40"/>
      <c r="D12" s="35" t="s">
        <v>23</v>
      </c>
      <c r="E12" s="40"/>
      <c r="F12" s="33" t="s">
        <v>24</v>
      </c>
      <c r="G12" s="40"/>
      <c r="H12" s="40"/>
      <c r="I12" s="105" t="s">
        <v>25</v>
      </c>
      <c r="J12" s="106" t="str">
        <f>'Rekapitulace stavby'!AN8</f>
        <v>29. 11. 2017</v>
      </c>
      <c r="K12" s="43"/>
    </row>
    <row r="13" spans="1:70" s="1" customFormat="1" ht="10.8" customHeight="1">
      <c r="B13" s="39"/>
      <c r="C13" s="40"/>
      <c r="D13" s="40"/>
      <c r="E13" s="40"/>
      <c r="F13" s="40"/>
      <c r="G13" s="40"/>
      <c r="H13" s="40"/>
      <c r="I13" s="104"/>
      <c r="J13" s="40"/>
      <c r="K13" s="43"/>
    </row>
    <row r="14" spans="1:70" s="1" customFormat="1" ht="14.4" customHeight="1">
      <c r="B14" s="39"/>
      <c r="C14" s="40"/>
      <c r="D14" s="35" t="s">
        <v>27</v>
      </c>
      <c r="E14" s="40"/>
      <c r="F14" s="40"/>
      <c r="G14" s="40"/>
      <c r="H14" s="40"/>
      <c r="I14" s="105" t="s">
        <v>28</v>
      </c>
      <c r="J14" s="33" t="str">
        <f>IF('Rekapitulace stavby'!AN10="","",'Rekapitulace stavby'!AN10)</f>
        <v/>
      </c>
      <c r="K14" s="43"/>
    </row>
    <row r="15" spans="1:70" s="1" customFormat="1" ht="18" customHeight="1">
      <c r="B15" s="39"/>
      <c r="C15" s="40"/>
      <c r="D15" s="40"/>
      <c r="E15" s="33" t="str">
        <f>IF('Rekapitulace stavby'!E11="","",'Rekapitulace stavby'!E11)</f>
        <v xml:space="preserve"> </v>
      </c>
      <c r="F15" s="40"/>
      <c r="G15" s="40"/>
      <c r="H15" s="40"/>
      <c r="I15" s="105" t="s">
        <v>30</v>
      </c>
      <c r="J15" s="33" t="str">
        <f>IF('Rekapitulace stavby'!AN11="","",'Rekapitulace stavby'!AN11)</f>
        <v/>
      </c>
      <c r="K15" s="43"/>
    </row>
    <row r="16" spans="1:70" s="1" customFormat="1" ht="6.9" customHeight="1">
      <c r="B16" s="39"/>
      <c r="C16" s="40"/>
      <c r="D16" s="40"/>
      <c r="E16" s="40"/>
      <c r="F16" s="40"/>
      <c r="G16" s="40"/>
      <c r="H16" s="40"/>
      <c r="I16" s="104"/>
      <c r="J16" s="40"/>
      <c r="K16" s="43"/>
    </row>
    <row r="17" spans="2:11" s="1" customFormat="1" ht="14.4" customHeight="1">
      <c r="B17" s="39"/>
      <c r="C17" s="40"/>
      <c r="D17" s="35" t="s">
        <v>31</v>
      </c>
      <c r="E17" s="40"/>
      <c r="F17" s="40"/>
      <c r="G17" s="40"/>
      <c r="H17" s="40"/>
      <c r="I17" s="105"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05" t="s">
        <v>30</v>
      </c>
      <c r="J18" s="33" t="str">
        <f>IF('Rekapitulace stavby'!AN14="Vyplň údaj","",IF('Rekapitulace stavby'!AN14="","",'Rekapitulace stavby'!AN14))</f>
        <v/>
      </c>
      <c r="K18" s="43"/>
    </row>
    <row r="19" spans="2:11" s="1" customFormat="1" ht="6.9" customHeight="1">
      <c r="B19" s="39"/>
      <c r="C19" s="40"/>
      <c r="D19" s="40"/>
      <c r="E19" s="40"/>
      <c r="F19" s="40"/>
      <c r="G19" s="40"/>
      <c r="H19" s="40"/>
      <c r="I19" s="104"/>
      <c r="J19" s="40"/>
      <c r="K19" s="43"/>
    </row>
    <row r="20" spans="2:11" s="1" customFormat="1" ht="14.4" customHeight="1">
      <c r="B20" s="39"/>
      <c r="C20" s="40"/>
      <c r="D20" s="35" t="s">
        <v>33</v>
      </c>
      <c r="E20" s="40"/>
      <c r="F20" s="40"/>
      <c r="G20" s="40"/>
      <c r="H20" s="40"/>
      <c r="I20" s="105" t="s">
        <v>28</v>
      </c>
      <c r="J20" s="33" t="str">
        <f>IF('Rekapitulace stavby'!AN16="","",'Rekapitulace stavby'!AN16)</f>
        <v/>
      </c>
      <c r="K20" s="43"/>
    </row>
    <row r="21" spans="2:11" s="1" customFormat="1" ht="18" customHeight="1">
      <c r="B21" s="39"/>
      <c r="C21" s="40"/>
      <c r="D21" s="40"/>
      <c r="E21" s="33" t="str">
        <f>IF('Rekapitulace stavby'!E17="","",'Rekapitulace stavby'!E17)</f>
        <v xml:space="preserve"> </v>
      </c>
      <c r="F21" s="40"/>
      <c r="G21" s="40"/>
      <c r="H21" s="40"/>
      <c r="I21" s="105" t="s">
        <v>30</v>
      </c>
      <c r="J21" s="33" t="str">
        <f>IF('Rekapitulace stavby'!AN17="","",'Rekapitulace stavby'!AN17)</f>
        <v/>
      </c>
      <c r="K21" s="43"/>
    </row>
    <row r="22" spans="2:11" s="1" customFormat="1" ht="6.9" customHeight="1">
      <c r="B22" s="39"/>
      <c r="C22" s="40"/>
      <c r="D22" s="40"/>
      <c r="E22" s="40"/>
      <c r="F22" s="40"/>
      <c r="G22" s="40"/>
      <c r="H22" s="40"/>
      <c r="I22" s="104"/>
      <c r="J22" s="40"/>
      <c r="K22" s="43"/>
    </row>
    <row r="23" spans="2:11" s="1" customFormat="1" ht="14.4" customHeight="1">
      <c r="B23" s="39"/>
      <c r="C23" s="40"/>
      <c r="D23" s="35" t="s">
        <v>35</v>
      </c>
      <c r="E23" s="40"/>
      <c r="F23" s="40"/>
      <c r="G23" s="40"/>
      <c r="H23" s="40"/>
      <c r="I23" s="104"/>
      <c r="J23" s="40"/>
      <c r="K23" s="43"/>
    </row>
    <row r="24" spans="2:11" s="6" customFormat="1" ht="16.5" customHeight="1">
      <c r="B24" s="107"/>
      <c r="C24" s="108"/>
      <c r="D24" s="108"/>
      <c r="E24" s="306" t="s">
        <v>5</v>
      </c>
      <c r="F24" s="306"/>
      <c r="G24" s="306"/>
      <c r="H24" s="306"/>
      <c r="I24" s="109"/>
      <c r="J24" s="108"/>
      <c r="K24" s="110"/>
    </row>
    <row r="25" spans="2:11" s="1" customFormat="1" ht="6.9" customHeight="1">
      <c r="B25" s="39"/>
      <c r="C25" s="40"/>
      <c r="D25" s="40"/>
      <c r="E25" s="40"/>
      <c r="F25" s="40"/>
      <c r="G25" s="40"/>
      <c r="H25" s="40"/>
      <c r="I25" s="104"/>
      <c r="J25" s="40"/>
      <c r="K25" s="43"/>
    </row>
    <row r="26" spans="2:11" s="1" customFormat="1" ht="6.9" customHeight="1">
      <c r="B26" s="39"/>
      <c r="C26" s="40"/>
      <c r="D26" s="66"/>
      <c r="E26" s="66"/>
      <c r="F26" s="66"/>
      <c r="G26" s="66"/>
      <c r="H26" s="66"/>
      <c r="I26" s="111"/>
      <c r="J26" s="66"/>
      <c r="K26" s="112"/>
    </row>
    <row r="27" spans="2:11" s="1" customFormat="1" ht="25.35" customHeight="1">
      <c r="B27" s="39"/>
      <c r="C27" s="40"/>
      <c r="D27" s="113" t="s">
        <v>37</v>
      </c>
      <c r="E27" s="40"/>
      <c r="F27" s="40"/>
      <c r="G27" s="40"/>
      <c r="H27" s="40"/>
      <c r="I27" s="104"/>
      <c r="J27" s="114">
        <f>ROUND(J86,2)</f>
        <v>0</v>
      </c>
      <c r="K27" s="43"/>
    </row>
    <row r="28" spans="2:11" s="1" customFormat="1" ht="6.9" customHeight="1">
      <c r="B28" s="39"/>
      <c r="C28" s="40"/>
      <c r="D28" s="66"/>
      <c r="E28" s="66"/>
      <c r="F28" s="66"/>
      <c r="G28" s="66"/>
      <c r="H28" s="66"/>
      <c r="I28" s="111"/>
      <c r="J28" s="66"/>
      <c r="K28" s="112"/>
    </row>
    <row r="29" spans="2:11" s="1" customFormat="1" ht="14.4" customHeight="1">
      <c r="B29" s="39"/>
      <c r="C29" s="40"/>
      <c r="D29" s="40"/>
      <c r="E29" s="40"/>
      <c r="F29" s="44" t="s">
        <v>39</v>
      </c>
      <c r="G29" s="40"/>
      <c r="H29" s="40"/>
      <c r="I29" s="115" t="s">
        <v>38</v>
      </c>
      <c r="J29" s="44" t="s">
        <v>40</v>
      </c>
      <c r="K29" s="43"/>
    </row>
    <row r="30" spans="2:11" s="1" customFormat="1" ht="14.4" customHeight="1">
      <c r="B30" s="39"/>
      <c r="C30" s="40"/>
      <c r="D30" s="47" t="s">
        <v>41</v>
      </c>
      <c r="E30" s="47" t="s">
        <v>42</v>
      </c>
      <c r="F30" s="116">
        <f>ROUND(SUM(BE86:BE223), 2)</f>
        <v>0</v>
      </c>
      <c r="G30" s="40"/>
      <c r="H30" s="40"/>
      <c r="I30" s="117">
        <v>0.21</v>
      </c>
      <c r="J30" s="116">
        <f>ROUND(ROUND((SUM(BE86:BE223)), 2)*I30, 2)</f>
        <v>0</v>
      </c>
      <c r="K30" s="43"/>
    </row>
    <row r="31" spans="2:11" s="1" customFormat="1" ht="14.4" customHeight="1">
      <c r="B31" s="39"/>
      <c r="C31" s="40"/>
      <c r="D31" s="40"/>
      <c r="E31" s="47" t="s">
        <v>43</v>
      </c>
      <c r="F31" s="116">
        <f>ROUND(SUM(BF86:BF223), 2)</f>
        <v>0</v>
      </c>
      <c r="G31" s="40"/>
      <c r="H31" s="40"/>
      <c r="I31" s="117">
        <v>0.15</v>
      </c>
      <c r="J31" s="116">
        <f>ROUND(ROUND((SUM(BF86:BF223)), 2)*I31, 2)</f>
        <v>0</v>
      </c>
      <c r="K31" s="43"/>
    </row>
    <row r="32" spans="2:11" s="1" customFormat="1" ht="14.4" hidden="1" customHeight="1">
      <c r="B32" s="39"/>
      <c r="C32" s="40"/>
      <c r="D32" s="40"/>
      <c r="E32" s="47" t="s">
        <v>44</v>
      </c>
      <c r="F32" s="116">
        <f>ROUND(SUM(BG86:BG223), 2)</f>
        <v>0</v>
      </c>
      <c r="G32" s="40"/>
      <c r="H32" s="40"/>
      <c r="I32" s="117">
        <v>0.21</v>
      </c>
      <c r="J32" s="116">
        <v>0</v>
      </c>
      <c r="K32" s="43"/>
    </row>
    <row r="33" spans="2:11" s="1" customFormat="1" ht="14.4" hidden="1" customHeight="1">
      <c r="B33" s="39"/>
      <c r="C33" s="40"/>
      <c r="D33" s="40"/>
      <c r="E33" s="47" t="s">
        <v>45</v>
      </c>
      <c r="F33" s="116">
        <f>ROUND(SUM(BH86:BH223), 2)</f>
        <v>0</v>
      </c>
      <c r="G33" s="40"/>
      <c r="H33" s="40"/>
      <c r="I33" s="117">
        <v>0.15</v>
      </c>
      <c r="J33" s="116">
        <v>0</v>
      </c>
      <c r="K33" s="43"/>
    </row>
    <row r="34" spans="2:11" s="1" customFormat="1" ht="14.4" hidden="1" customHeight="1">
      <c r="B34" s="39"/>
      <c r="C34" s="40"/>
      <c r="D34" s="40"/>
      <c r="E34" s="47" t="s">
        <v>46</v>
      </c>
      <c r="F34" s="116">
        <f>ROUND(SUM(BI86:BI223), 2)</f>
        <v>0</v>
      </c>
      <c r="G34" s="40"/>
      <c r="H34" s="40"/>
      <c r="I34" s="117">
        <v>0</v>
      </c>
      <c r="J34" s="116">
        <v>0</v>
      </c>
      <c r="K34" s="43"/>
    </row>
    <row r="35" spans="2:11" s="1" customFormat="1" ht="6.9" customHeight="1">
      <c r="B35" s="39"/>
      <c r="C35" s="40"/>
      <c r="D35" s="40"/>
      <c r="E35" s="40"/>
      <c r="F35" s="40"/>
      <c r="G35" s="40"/>
      <c r="H35" s="40"/>
      <c r="I35" s="104"/>
      <c r="J35" s="40"/>
      <c r="K35" s="43"/>
    </row>
    <row r="36" spans="2:11" s="1" customFormat="1" ht="25.35" customHeight="1">
      <c r="B36" s="39"/>
      <c r="C36" s="118"/>
      <c r="D36" s="119" t="s">
        <v>47</v>
      </c>
      <c r="E36" s="69"/>
      <c r="F36" s="69"/>
      <c r="G36" s="120" t="s">
        <v>48</v>
      </c>
      <c r="H36" s="121" t="s">
        <v>49</v>
      </c>
      <c r="I36" s="122"/>
      <c r="J36" s="123">
        <f>SUM(J27:J34)</f>
        <v>0</v>
      </c>
      <c r="K36" s="124"/>
    </row>
    <row r="37" spans="2:11" s="1" customFormat="1" ht="14.4" customHeight="1">
      <c r="B37" s="54"/>
      <c r="C37" s="55"/>
      <c r="D37" s="55"/>
      <c r="E37" s="55"/>
      <c r="F37" s="55"/>
      <c r="G37" s="55"/>
      <c r="H37" s="55"/>
      <c r="I37" s="125"/>
      <c r="J37" s="55"/>
      <c r="K37" s="56"/>
    </row>
    <row r="41" spans="2:11" s="1" customFormat="1" ht="6.9" customHeight="1">
      <c r="B41" s="57"/>
      <c r="C41" s="58"/>
      <c r="D41" s="58"/>
      <c r="E41" s="58"/>
      <c r="F41" s="58"/>
      <c r="G41" s="58"/>
      <c r="H41" s="58"/>
      <c r="I41" s="126"/>
      <c r="J41" s="58"/>
      <c r="K41" s="127"/>
    </row>
    <row r="42" spans="2:11" s="1" customFormat="1" ht="36.9" customHeight="1">
      <c r="B42" s="39"/>
      <c r="C42" s="28" t="s">
        <v>105</v>
      </c>
      <c r="D42" s="40"/>
      <c r="E42" s="40"/>
      <c r="F42" s="40"/>
      <c r="G42" s="40"/>
      <c r="H42" s="40"/>
      <c r="I42" s="104"/>
      <c r="J42" s="40"/>
      <c r="K42" s="43"/>
    </row>
    <row r="43" spans="2:11" s="1" customFormat="1" ht="6.9" customHeight="1">
      <c r="B43" s="39"/>
      <c r="C43" s="40"/>
      <c r="D43" s="40"/>
      <c r="E43" s="40"/>
      <c r="F43" s="40"/>
      <c r="G43" s="40"/>
      <c r="H43" s="40"/>
      <c r="I43" s="104"/>
      <c r="J43" s="40"/>
      <c r="K43" s="43"/>
    </row>
    <row r="44" spans="2:11" s="1" customFormat="1" ht="14.4" customHeight="1">
      <c r="B44" s="39"/>
      <c r="C44" s="35" t="s">
        <v>19</v>
      </c>
      <c r="D44" s="40"/>
      <c r="E44" s="40"/>
      <c r="F44" s="40"/>
      <c r="G44" s="40"/>
      <c r="H44" s="40"/>
      <c r="I44" s="104"/>
      <c r="J44" s="40"/>
      <c r="K44" s="43"/>
    </row>
    <row r="45" spans="2:11" s="1" customFormat="1" ht="16.5" customHeight="1">
      <c r="B45" s="39"/>
      <c r="C45" s="40"/>
      <c r="D45" s="40"/>
      <c r="E45" s="336" t="str">
        <f>E7</f>
        <v>Praha bez bariér - Komunardů - úpravy zastávek</v>
      </c>
      <c r="F45" s="337"/>
      <c r="G45" s="337"/>
      <c r="H45" s="337"/>
      <c r="I45" s="104"/>
      <c r="J45" s="40"/>
      <c r="K45" s="43"/>
    </row>
    <row r="46" spans="2:11" s="1" customFormat="1" ht="14.4" customHeight="1">
      <c r="B46" s="39"/>
      <c r="C46" s="35" t="s">
        <v>103</v>
      </c>
      <c r="D46" s="40"/>
      <c r="E46" s="40"/>
      <c r="F46" s="40"/>
      <c r="G46" s="40"/>
      <c r="H46" s="40"/>
      <c r="I46" s="104"/>
      <c r="J46" s="40"/>
      <c r="K46" s="43"/>
    </row>
    <row r="47" spans="2:11" s="1" customFormat="1" ht="17.25" customHeight="1">
      <c r="B47" s="39"/>
      <c r="C47" s="40"/>
      <c r="D47" s="40"/>
      <c r="E47" s="338" t="str">
        <f>E9</f>
        <v>SO 100.1 - Odvodnění</v>
      </c>
      <c r="F47" s="339"/>
      <c r="G47" s="339"/>
      <c r="H47" s="339"/>
      <c r="I47" s="104"/>
      <c r="J47" s="40"/>
      <c r="K47" s="43"/>
    </row>
    <row r="48" spans="2:11" s="1" customFormat="1" ht="6.9" customHeight="1">
      <c r="B48" s="39"/>
      <c r="C48" s="40"/>
      <c r="D48" s="40"/>
      <c r="E48" s="40"/>
      <c r="F48" s="40"/>
      <c r="G48" s="40"/>
      <c r="H48" s="40"/>
      <c r="I48" s="104"/>
      <c r="J48" s="40"/>
      <c r="K48" s="43"/>
    </row>
    <row r="49" spans="2:47" s="1" customFormat="1" ht="18" customHeight="1">
      <c r="B49" s="39"/>
      <c r="C49" s="35" t="s">
        <v>23</v>
      </c>
      <c r="D49" s="40"/>
      <c r="E49" s="40"/>
      <c r="F49" s="33" t="str">
        <f>F12</f>
        <v>Praha 7 - Holešovice</v>
      </c>
      <c r="G49" s="40"/>
      <c r="H49" s="40"/>
      <c r="I49" s="105" t="s">
        <v>25</v>
      </c>
      <c r="J49" s="106" t="str">
        <f>IF(J12="","",J12)</f>
        <v>29. 11. 2017</v>
      </c>
      <c r="K49" s="43"/>
    </row>
    <row r="50" spans="2:47" s="1" customFormat="1" ht="6.9" customHeight="1">
      <c r="B50" s="39"/>
      <c r="C50" s="40"/>
      <c r="D50" s="40"/>
      <c r="E50" s="40"/>
      <c r="F50" s="40"/>
      <c r="G50" s="40"/>
      <c r="H50" s="40"/>
      <c r="I50" s="104"/>
      <c r="J50" s="40"/>
      <c r="K50" s="43"/>
    </row>
    <row r="51" spans="2:47" s="1" customFormat="1" ht="13.2">
      <c r="B51" s="39"/>
      <c r="C51" s="35" t="s">
        <v>27</v>
      </c>
      <c r="D51" s="40"/>
      <c r="E51" s="40"/>
      <c r="F51" s="33" t="str">
        <f>E15</f>
        <v xml:space="preserve"> </v>
      </c>
      <c r="G51" s="40"/>
      <c r="H51" s="40"/>
      <c r="I51" s="105" t="s">
        <v>33</v>
      </c>
      <c r="J51" s="306" t="str">
        <f>E21</f>
        <v xml:space="preserve"> </v>
      </c>
      <c r="K51" s="43"/>
    </row>
    <row r="52" spans="2:47" s="1" customFormat="1" ht="14.4" customHeight="1">
      <c r="B52" s="39"/>
      <c r="C52" s="35" t="s">
        <v>31</v>
      </c>
      <c r="D52" s="40"/>
      <c r="E52" s="40"/>
      <c r="F52" s="33" t="str">
        <f>IF(E18="","",E18)</f>
        <v/>
      </c>
      <c r="G52" s="40"/>
      <c r="H52" s="40"/>
      <c r="I52" s="104"/>
      <c r="J52" s="340"/>
      <c r="K52" s="43"/>
    </row>
    <row r="53" spans="2:47" s="1" customFormat="1" ht="10.35" customHeight="1">
      <c r="B53" s="39"/>
      <c r="C53" s="40"/>
      <c r="D53" s="40"/>
      <c r="E53" s="40"/>
      <c r="F53" s="40"/>
      <c r="G53" s="40"/>
      <c r="H53" s="40"/>
      <c r="I53" s="104"/>
      <c r="J53" s="40"/>
      <c r="K53" s="43"/>
    </row>
    <row r="54" spans="2:47" s="1" customFormat="1" ht="29.25" customHeight="1">
      <c r="B54" s="39"/>
      <c r="C54" s="128" t="s">
        <v>106</v>
      </c>
      <c r="D54" s="118"/>
      <c r="E54" s="118"/>
      <c r="F54" s="118"/>
      <c r="G54" s="118"/>
      <c r="H54" s="118"/>
      <c r="I54" s="129"/>
      <c r="J54" s="130" t="s">
        <v>107</v>
      </c>
      <c r="K54" s="131"/>
    </row>
    <row r="55" spans="2:47" s="1" customFormat="1" ht="10.35" customHeight="1">
      <c r="B55" s="39"/>
      <c r="C55" s="40"/>
      <c r="D55" s="40"/>
      <c r="E55" s="40"/>
      <c r="F55" s="40"/>
      <c r="G55" s="40"/>
      <c r="H55" s="40"/>
      <c r="I55" s="104"/>
      <c r="J55" s="40"/>
      <c r="K55" s="43"/>
    </row>
    <row r="56" spans="2:47" s="1" customFormat="1" ht="29.25" customHeight="1">
      <c r="B56" s="39"/>
      <c r="C56" s="132" t="s">
        <v>108</v>
      </c>
      <c r="D56" s="40"/>
      <c r="E56" s="40"/>
      <c r="F56" s="40"/>
      <c r="G56" s="40"/>
      <c r="H56" s="40"/>
      <c r="I56" s="104"/>
      <c r="J56" s="114">
        <f>J86</f>
        <v>0</v>
      </c>
      <c r="K56" s="43"/>
      <c r="AU56" s="22" t="s">
        <v>109</v>
      </c>
    </row>
    <row r="57" spans="2:47" s="7" customFormat="1" ht="24.9" customHeight="1">
      <c r="B57" s="133"/>
      <c r="C57" s="134"/>
      <c r="D57" s="135" t="s">
        <v>198</v>
      </c>
      <c r="E57" s="136"/>
      <c r="F57" s="136"/>
      <c r="G57" s="136"/>
      <c r="H57" s="136"/>
      <c r="I57" s="137"/>
      <c r="J57" s="138">
        <f>J87</f>
        <v>0</v>
      </c>
      <c r="K57" s="139"/>
    </row>
    <row r="58" spans="2:47" s="8" customFormat="1" ht="19.95" customHeight="1">
      <c r="B58" s="140"/>
      <c r="C58" s="141"/>
      <c r="D58" s="142" t="s">
        <v>199</v>
      </c>
      <c r="E58" s="143"/>
      <c r="F58" s="143"/>
      <c r="G58" s="143"/>
      <c r="H58" s="143"/>
      <c r="I58" s="144"/>
      <c r="J58" s="145">
        <f>J88</f>
        <v>0</v>
      </c>
      <c r="K58" s="146"/>
    </row>
    <row r="59" spans="2:47" s="8" customFormat="1" ht="19.95" customHeight="1">
      <c r="B59" s="140"/>
      <c r="C59" s="141"/>
      <c r="D59" s="142" t="s">
        <v>200</v>
      </c>
      <c r="E59" s="143"/>
      <c r="F59" s="143"/>
      <c r="G59" s="143"/>
      <c r="H59" s="143"/>
      <c r="I59" s="144"/>
      <c r="J59" s="145">
        <f>J157</f>
        <v>0</v>
      </c>
      <c r="K59" s="146"/>
    </row>
    <row r="60" spans="2:47" s="8" customFormat="1" ht="19.95" customHeight="1">
      <c r="B60" s="140"/>
      <c r="C60" s="141"/>
      <c r="D60" s="142" t="s">
        <v>655</v>
      </c>
      <c r="E60" s="143"/>
      <c r="F60" s="143"/>
      <c r="G60" s="143"/>
      <c r="H60" s="143"/>
      <c r="I60" s="144"/>
      <c r="J60" s="145">
        <f>J162</f>
        <v>0</v>
      </c>
      <c r="K60" s="146"/>
    </row>
    <row r="61" spans="2:47" s="8" customFormat="1" ht="19.95" customHeight="1">
      <c r="B61" s="140"/>
      <c r="C61" s="141"/>
      <c r="D61" s="142" t="s">
        <v>656</v>
      </c>
      <c r="E61" s="143"/>
      <c r="F61" s="143"/>
      <c r="G61" s="143"/>
      <c r="H61" s="143"/>
      <c r="I61" s="144"/>
      <c r="J61" s="145">
        <f>J165</f>
        <v>0</v>
      </c>
      <c r="K61" s="146"/>
    </row>
    <row r="62" spans="2:47" s="8" customFormat="1" ht="19.95" customHeight="1">
      <c r="B62" s="140"/>
      <c r="C62" s="141"/>
      <c r="D62" s="142" t="s">
        <v>202</v>
      </c>
      <c r="E62" s="143"/>
      <c r="F62" s="143"/>
      <c r="G62" s="143"/>
      <c r="H62" s="143"/>
      <c r="I62" s="144"/>
      <c r="J62" s="145">
        <f>J176</f>
        <v>0</v>
      </c>
      <c r="K62" s="146"/>
    </row>
    <row r="63" spans="2:47" s="8" customFormat="1" ht="19.95" customHeight="1">
      <c r="B63" s="140"/>
      <c r="C63" s="141"/>
      <c r="D63" s="142" t="s">
        <v>203</v>
      </c>
      <c r="E63" s="143"/>
      <c r="F63" s="143"/>
      <c r="G63" s="143"/>
      <c r="H63" s="143"/>
      <c r="I63" s="144"/>
      <c r="J63" s="145">
        <f>J208</f>
        <v>0</v>
      </c>
      <c r="K63" s="146"/>
    </row>
    <row r="64" spans="2:47" s="8" customFormat="1" ht="19.95" customHeight="1">
      <c r="B64" s="140"/>
      <c r="C64" s="141"/>
      <c r="D64" s="142" t="s">
        <v>204</v>
      </c>
      <c r="E64" s="143"/>
      <c r="F64" s="143"/>
      <c r="G64" s="143"/>
      <c r="H64" s="143"/>
      <c r="I64" s="144"/>
      <c r="J64" s="145">
        <f>J210</f>
        <v>0</v>
      </c>
      <c r="K64" s="146"/>
    </row>
    <row r="65" spans="2:12" s="8" customFormat="1" ht="19.95" customHeight="1">
      <c r="B65" s="140"/>
      <c r="C65" s="141"/>
      <c r="D65" s="142" t="s">
        <v>205</v>
      </c>
      <c r="E65" s="143"/>
      <c r="F65" s="143"/>
      <c r="G65" s="143"/>
      <c r="H65" s="143"/>
      <c r="I65" s="144"/>
      <c r="J65" s="145">
        <f>J219</f>
        <v>0</v>
      </c>
      <c r="K65" s="146"/>
    </row>
    <row r="66" spans="2:12" s="7" customFormat="1" ht="24.9" customHeight="1">
      <c r="B66" s="133"/>
      <c r="C66" s="134"/>
      <c r="D66" s="135" t="s">
        <v>657</v>
      </c>
      <c r="E66" s="136"/>
      <c r="F66" s="136"/>
      <c r="G66" s="136"/>
      <c r="H66" s="136"/>
      <c r="I66" s="137"/>
      <c r="J66" s="138">
        <f>J222</f>
        <v>0</v>
      </c>
      <c r="K66" s="139"/>
    </row>
    <row r="67" spans="2:12" s="1" customFormat="1" ht="21.75" customHeight="1">
      <c r="B67" s="39"/>
      <c r="C67" s="40"/>
      <c r="D67" s="40"/>
      <c r="E67" s="40"/>
      <c r="F67" s="40"/>
      <c r="G67" s="40"/>
      <c r="H67" s="40"/>
      <c r="I67" s="104"/>
      <c r="J67" s="40"/>
      <c r="K67" s="43"/>
    </row>
    <row r="68" spans="2:12" s="1" customFormat="1" ht="6.9" customHeight="1">
      <c r="B68" s="54"/>
      <c r="C68" s="55"/>
      <c r="D68" s="55"/>
      <c r="E68" s="55"/>
      <c r="F68" s="55"/>
      <c r="G68" s="55"/>
      <c r="H68" s="55"/>
      <c r="I68" s="125"/>
      <c r="J68" s="55"/>
      <c r="K68" s="56"/>
    </row>
    <row r="72" spans="2:12" s="1" customFormat="1" ht="6.9" customHeight="1">
      <c r="B72" s="57"/>
      <c r="C72" s="58"/>
      <c r="D72" s="58"/>
      <c r="E72" s="58"/>
      <c r="F72" s="58"/>
      <c r="G72" s="58"/>
      <c r="H72" s="58"/>
      <c r="I72" s="126"/>
      <c r="J72" s="58"/>
      <c r="K72" s="58"/>
      <c r="L72" s="39"/>
    </row>
    <row r="73" spans="2:12" s="1" customFormat="1" ht="36.9" customHeight="1">
      <c r="B73" s="39"/>
      <c r="C73" s="59" t="s">
        <v>117</v>
      </c>
      <c r="L73" s="39"/>
    </row>
    <row r="74" spans="2:12" s="1" customFormat="1" ht="6.9" customHeight="1">
      <c r="B74" s="39"/>
      <c r="L74" s="39"/>
    </row>
    <row r="75" spans="2:12" s="1" customFormat="1" ht="14.4" customHeight="1">
      <c r="B75" s="39"/>
      <c r="C75" s="61" t="s">
        <v>19</v>
      </c>
      <c r="L75" s="39"/>
    </row>
    <row r="76" spans="2:12" s="1" customFormat="1" ht="16.5" customHeight="1">
      <c r="B76" s="39"/>
      <c r="E76" s="341" t="str">
        <f>E7</f>
        <v>Praha bez bariér - Komunardů - úpravy zastávek</v>
      </c>
      <c r="F76" s="342"/>
      <c r="G76" s="342"/>
      <c r="H76" s="342"/>
      <c r="L76" s="39"/>
    </row>
    <row r="77" spans="2:12" s="1" customFormat="1" ht="14.4" customHeight="1">
      <c r="B77" s="39"/>
      <c r="C77" s="61" t="s">
        <v>103</v>
      </c>
      <c r="L77" s="39"/>
    </row>
    <row r="78" spans="2:12" s="1" customFormat="1" ht="17.25" customHeight="1">
      <c r="B78" s="39"/>
      <c r="E78" s="317" t="str">
        <f>E9</f>
        <v>SO 100.1 - Odvodnění</v>
      </c>
      <c r="F78" s="343"/>
      <c r="G78" s="343"/>
      <c r="H78" s="343"/>
      <c r="L78" s="39"/>
    </row>
    <row r="79" spans="2:12" s="1" customFormat="1" ht="6.9" customHeight="1">
      <c r="B79" s="39"/>
      <c r="L79" s="39"/>
    </row>
    <row r="80" spans="2:12" s="1" customFormat="1" ht="18" customHeight="1">
      <c r="B80" s="39"/>
      <c r="C80" s="61" t="s">
        <v>23</v>
      </c>
      <c r="F80" s="147" t="str">
        <f>F12</f>
        <v>Praha 7 - Holešovice</v>
      </c>
      <c r="I80" s="148" t="s">
        <v>25</v>
      </c>
      <c r="J80" s="65" t="str">
        <f>IF(J12="","",J12)</f>
        <v>29. 11. 2017</v>
      </c>
      <c r="L80" s="39"/>
    </row>
    <row r="81" spans="2:65" s="1" customFormat="1" ht="6.9" customHeight="1">
      <c r="B81" s="39"/>
      <c r="L81" s="39"/>
    </row>
    <row r="82" spans="2:65" s="1" customFormat="1" ht="13.2">
      <c r="B82" s="39"/>
      <c r="C82" s="61" t="s">
        <v>27</v>
      </c>
      <c r="F82" s="147" t="str">
        <f>E15</f>
        <v xml:space="preserve"> </v>
      </c>
      <c r="I82" s="148" t="s">
        <v>33</v>
      </c>
      <c r="J82" s="147" t="str">
        <f>E21</f>
        <v xml:space="preserve"> </v>
      </c>
      <c r="L82" s="39"/>
    </row>
    <row r="83" spans="2:65" s="1" customFormat="1" ht="14.4" customHeight="1">
      <c r="B83" s="39"/>
      <c r="C83" s="61" t="s">
        <v>31</v>
      </c>
      <c r="F83" s="147" t="str">
        <f>IF(E18="","",E18)</f>
        <v/>
      </c>
      <c r="L83" s="39"/>
    </row>
    <row r="84" spans="2:65" s="1" customFormat="1" ht="10.35" customHeight="1">
      <c r="B84" s="39"/>
      <c r="L84" s="39"/>
    </row>
    <row r="85" spans="2:65" s="9" customFormat="1" ht="29.25" customHeight="1">
      <c r="B85" s="149"/>
      <c r="C85" s="150" t="s">
        <v>118</v>
      </c>
      <c r="D85" s="151" t="s">
        <v>56</v>
      </c>
      <c r="E85" s="151" t="s">
        <v>52</v>
      </c>
      <c r="F85" s="151" t="s">
        <v>119</v>
      </c>
      <c r="G85" s="151" t="s">
        <v>120</v>
      </c>
      <c r="H85" s="151" t="s">
        <v>121</v>
      </c>
      <c r="I85" s="152" t="s">
        <v>122</v>
      </c>
      <c r="J85" s="151" t="s">
        <v>107</v>
      </c>
      <c r="K85" s="153" t="s">
        <v>123</v>
      </c>
      <c r="L85" s="149"/>
      <c r="M85" s="71" t="s">
        <v>124</v>
      </c>
      <c r="N85" s="72" t="s">
        <v>41</v>
      </c>
      <c r="O85" s="72" t="s">
        <v>125</v>
      </c>
      <c r="P85" s="72" t="s">
        <v>126</v>
      </c>
      <c r="Q85" s="72" t="s">
        <v>127</v>
      </c>
      <c r="R85" s="72" t="s">
        <v>128</v>
      </c>
      <c r="S85" s="72" t="s">
        <v>129</v>
      </c>
      <c r="T85" s="73" t="s">
        <v>130</v>
      </c>
    </row>
    <row r="86" spans="2:65" s="1" customFormat="1" ht="29.25" customHeight="1">
      <c r="B86" s="39"/>
      <c r="C86" s="75" t="s">
        <v>108</v>
      </c>
      <c r="J86" s="154">
        <f>BK86</f>
        <v>0</v>
      </c>
      <c r="L86" s="39"/>
      <c r="M86" s="74"/>
      <c r="N86" s="66"/>
      <c r="O86" s="66"/>
      <c r="P86" s="155">
        <f>P87+P222</f>
        <v>0</v>
      </c>
      <c r="Q86" s="66"/>
      <c r="R86" s="155">
        <f>R87+R222</f>
        <v>260.76270182000002</v>
      </c>
      <c r="S86" s="66"/>
      <c r="T86" s="156">
        <f>T87+T222</f>
        <v>0</v>
      </c>
      <c r="AT86" s="22" t="s">
        <v>70</v>
      </c>
      <c r="AU86" s="22" t="s">
        <v>109</v>
      </c>
      <c r="BK86" s="157">
        <f>BK87+BK222</f>
        <v>0</v>
      </c>
    </row>
    <row r="87" spans="2:65" s="10" customFormat="1" ht="37.35" customHeight="1">
      <c r="B87" s="158"/>
      <c r="D87" s="159" t="s">
        <v>70</v>
      </c>
      <c r="E87" s="160" t="s">
        <v>208</v>
      </c>
      <c r="F87" s="160" t="s">
        <v>209</v>
      </c>
      <c r="I87" s="161"/>
      <c r="J87" s="162">
        <f>BK87</f>
        <v>0</v>
      </c>
      <c r="L87" s="158"/>
      <c r="M87" s="163"/>
      <c r="N87" s="164"/>
      <c r="O87" s="164"/>
      <c r="P87" s="165">
        <f>P88+P157+P162+P165+P176+P208+P210+P219</f>
        <v>0</v>
      </c>
      <c r="Q87" s="164"/>
      <c r="R87" s="165">
        <f>R88+R157+R162+R165+R176+R208+R210+R219</f>
        <v>260.76270182000002</v>
      </c>
      <c r="S87" s="164"/>
      <c r="T87" s="166">
        <f>T88+T157+T162+T165+T176+T208+T210+T219</f>
        <v>0</v>
      </c>
      <c r="AR87" s="159" t="s">
        <v>79</v>
      </c>
      <c r="AT87" s="167" t="s">
        <v>70</v>
      </c>
      <c r="AU87" s="167" t="s">
        <v>71</v>
      </c>
      <c r="AY87" s="159" t="s">
        <v>134</v>
      </c>
      <c r="BK87" s="168">
        <f>BK88+BK157+BK162+BK165+BK176+BK208+BK210+BK219</f>
        <v>0</v>
      </c>
    </row>
    <row r="88" spans="2:65" s="10" customFormat="1" ht="19.95" customHeight="1">
      <c r="B88" s="158"/>
      <c r="D88" s="159" t="s">
        <v>70</v>
      </c>
      <c r="E88" s="169" t="s">
        <v>79</v>
      </c>
      <c r="F88" s="169" t="s">
        <v>210</v>
      </c>
      <c r="I88" s="161"/>
      <c r="J88" s="170">
        <f>BK88</f>
        <v>0</v>
      </c>
      <c r="L88" s="158"/>
      <c r="M88" s="163"/>
      <c r="N88" s="164"/>
      <c r="O88" s="164"/>
      <c r="P88" s="165">
        <f>SUM(P89:P156)</f>
        <v>0</v>
      </c>
      <c r="Q88" s="164"/>
      <c r="R88" s="165">
        <f>SUM(R89:R156)</f>
        <v>241.24495622000001</v>
      </c>
      <c r="S88" s="164"/>
      <c r="T88" s="166">
        <f>SUM(T89:T156)</f>
        <v>0</v>
      </c>
      <c r="AR88" s="159" t="s">
        <v>79</v>
      </c>
      <c r="AT88" s="167" t="s">
        <v>70</v>
      </c>
      <c r="AU88" s="167" t="s">
        <v>79</v>
      </c>
      <c r="AY88" s="159" t="s">
        <v>134</v>
      </c>
      <c r="BK88" s="168">
        <f>SUM(BK89:BK156)</f>
        <v>0</v>
      </c>
    </row>
    <row r="89" spans="2:65" s="1" customFormat="1" ht="25.5" customHeight="1">
      <c r="B89" s="171"/>
      <c r="C89" s="172" t="s">
        <v>79</v>
      </c>
      <c r="D89" s="172" t="s">
        <v>137</v>
      </c>
      <c r="E89" s="173" t="s">
        <v>658</v>
      </c>
      <c r="F89" s="174" t="s">
        <v>659</v>
      </c>
      <c r="G89" s="175" t="s">
        <v>660</v>
      </c>
      <c r="H89" s="176">
        <v>160</v>
      </c>
      <c r="I89" s="177"/>
      <c r="J89" s="178">
        <f>ROUND(I89*H89,2)</f>
        <v>0</v>
      </c>
      <c r="K89" s="174" t="s">
        <v>5</v>
      </c>
      <c r="L89" s="39"/>
      <c r="M89" s="179" t="s">
        <v>5</v>
      </c>
      <c r="N89" s="180" t="s">
        <v>42</v>
      </c>
      <c r="O89" s="40"/>
      <c r="P89" s="181">
        <f>O89*H89</f>
        <v>0</v>
      </c>
      <c r="Q89" s="181">
        <v>0</v>
      </c>
      <c r="R89" s="181">
        <f>Q89*H89</f>
        <v>0</v>
      </c>
      <c r="S89" s="181">
        <v>0</v>
      </c>
      <c r="T89" s="182">
        <f>S89*H89</f>
        <v>0</v>
      </c>
      <c r="AR89" s="22" t="s">
        <v>152</v>
      </c>
      <c r="AT89" s="22" t="s">
        <v>137</v>
      </c>
      <c r="AU89" s="22" t="s">
        <v>81</v>
      </c>
      <c r="AY89" s="22" t="s">
        <v>134</v>
      </c>
      <c r="BE89" s="183">
        <f>IF(N89="základní",J89,0)</f>
        <v>0</v>
      </c>
      <c r="BF89" s="183">
        <f>IF(N89="snížená",J89,0)</f>
        <v>0</v>
      </c>
      <c r="BG89" s="183">
        <f>IF(N89="zákl. přenesená",J89,0)</f>
        <v>0</v>
      </c>
      <c r="BH89" s="183">
        <f>IF(N89="sníž. přenesená",J89,0)</f>
        <v>0</v>
      </c>
      <c r="BI89" s="183">
        <f>IF(N89="nulová",J89,0)</f>
        <v>0</v>
      </c>
      <c r="BJ89" s="22" t="s">
        <v>79</v>
      </c>
      <c r="BK89" s="183">
        <f>ROUND(I89*H89,2)</f>
        <v>0</v>
      </c>
      <c r="BL89" s="22" t="s">
        <v>152</v>
      </c>
      <c r="BM89" s="22" t="s">
        <v>661</v>
      </c>
    </row>
    <row r="90" spans="2:65" s="1" customFormat="1" ht="240">
      <c r="B90" s="39"/>
      <c r="D90" s="188" t="s">
        <v>215</v>
      </c>
      <c r="F90" s="189" t="s">
        <v>662</v>
      </c>
      <c r="I90" s="190"/>
      <c r="L90" s="39"/>
      <c r="M90" s="191"/>
      <c r="N90" s="40"/>
      <c r="O90" s="40"/>
      <c r="P90" s="40"/>
      <c r="Q90" s="40"/>
      <c r="R90" s="40"/>
      <c r="S90" s="40"/>
      <c r="T90" s="68"/>
      <c r="AT90" s="22" t="s">
        <v>215</v>
      </c>
      <c r="AU90" s="22" t="s">
        <v>81</v>
      </c>
    </row>
    <row r="91" spans="2:65" s="1" customFormat="1" ht="63.75" customHeight="1">
      <c r="B91" s="171"/>
      <c r="C91" s="172" t="s">
        <v>81</v>
      </c>
      <c r="D91" s="172" t="s">
        <v>137</v>
      </c>
      <c r="E91" s="173" t="s">
        <v>663</v>
      </c>
      <c r="F91" s="174" t="s">
        <v>664</v>
      </c>
      <c r="G91" s="175" t="s">
        <v>248</v>
      </c>
      <c r="H91" s="176">
        <v>14</v>
      </c>
      <c r="I91" s="177"/>
      <c r="J91" s="178">
        <f>ROUND(I91*H91,2)</f>
        <v>0</v>
      </c>
      <c r="K91" s="174" t="s">
        <v>145</v>
      </c>
      <c r="L91" s="39"/>
      <c r="M91" s="179" t="s">
        <v>5</v>
      </c>
      <c r="N91" s="180" t="s">
        <v>42</v>
      </c>
      <c r="O91" s="40"/>
      <c r="P91" s="181">
        <f>O91*H91</f>
        <v>0</v>
      </c>
      <c r="Q91" s="181">
        <v>8.6800000000000002E-3</v>
      </c>
      <c r="R91" s="181">
        <f>Q91*H91</f>
        <v>0.12152</v>
      </c>
      <c r="S91" s="181">
        <v>0</v>
      </c>
      <c r="T91" s="182">
        <f>S91*H91</f>
        <v>0</v>
      </c>
      <c r="AR91" s="22" t="s">
        <v>152</v>
      </c>
      <c r="AT91" s="22" t="s">
        <v>137</v>
      </c>
      <c r="AU91" s="22" t="s">
        <v>81</v>
      </c>
      <c r="AY91" s="22" t="s">
        <v>134</v>
      </c>
      <c r="BE91" s="183">
        <f>IF(N91="základní",J91,0)</f>
        <v>0</v>
      </c>
      <c r="BF91" s="183">
        <f>IF(N91="snížená",J91,0)</f>
        <v>0</v>
      </c>
      <c r="BG91" s="183">
        <f>IF(N91="zákl. přenesená",J91,0)</f>
        <v>0</v>
      </c>
      <c r="BH91" s="183">
        <f>IF(N91="sníž. přenesená",J91,0)</f>
        <v>0</v>
      </c>
      <c r="BI91" s="183">
        <f>IF(N91="nulová",J91,0)</f>
        <v>0</v>
      </c>
      <c r="BJ91" s="22" t="s">
        <v>79</v>
      </c>
      <c r="BK91" s="183">
        <f>ROUND(I91*H91,2)</f>
        <v>0</v>
      </c>
      <c r="BL91" s="22" t="s">
        <v>152</v>
      </c>
      <c r="BM91" s="22" t="s">
        <v>665</v>
      </c>
    </row>
    <row r="92" spans="2:65" s="1" customFormat="1" ht="84">
      <c r="B92" s="39"/>
      <c r="D92" s="188" t="s">
        <v>215</v>
      </c>
      <c r="F92" s="189" t="s">
        <v>666</v>
      </c>
      <c r="I92" s="190"/>
      <c r="L92" s="39"/>
      <c r="M92" s="191"/>
      <c r="N92" s="40"/>
      <c r="O92" s="40"/>
      <c r="P92" s="40"/>
      <c r="Q92" s="40"/>
      <c r="R92" s="40"/>
      <c r="S92" s="40"/>
      <c r="T92" s="68"/>
      <c r="AT92" s="22" t="s">
        <v>215</v>
      </c>
      <c r="AU92" s="22" t="s">
        <v>81</v>
      </c>
    </row>
    <row r="93" spans="2:65" s="1" customFormat="1" ht="63.75" customHeight="1">
      <c r="B93" s="171"/>
      <c r="C93" s="172" t="s">
        <v>147</v>
      </c>
      <c r="D93" s="172" t="s">
        <v>137</v>
      </c>
      <c r="E93" s="173" t="s">
        <v>667</v>
      </c>
      <c r="F93" s="174" t="s">
        <v>668</v>
      </c>
      <c r="G93" s="175" t="s">
        <v>248</v>
      </c>
      <c r="H93" s="176">
        <v>4</v>
      </c>
      <c r="I93" s="177"/>
      <c r="J93" s="178">
        <f>ROUND(I93*H93,2)</f>
        <v>0</v>
      </c>
      <c r="K93" s="174" t="s">
        <v>145</v>
      </c>
      <c r="L93" s="39"/>
      <c r="M93" s="179" t="s">
        <v>5</v>
      </c>
      <c r="N93" s="180" t="s">
        <v>42</v>
      </c>
      <c r="O93" s="40"/>
      <c r="P93" s="181">
        <f>O93*H93</f>
        <v>0</v>
      </c>
      <c r="Q93" s="181">
        <v>1.269E-2</v>
      </c>
      <c r="R93" s="181">
        <f>Q93*H93</f>
        <v>5.076E-2</v>
      </c>
      <c r="S93" s="181">
        <v>0</v>
      </c>
      <c r="T93" s="182">
        <f>S93*H93</f>
        <v>0</v>
      </c>
      <c r="AR93" s="22" t="s">
        <v>152</v>
      </c>
      <c r="AT93" s="22" t="s">
        <v>137</v>
      </c>
      <c r="AU93" s="22" t="s">
        <v>81</v>
      </c>
      <c r="AY93" s="22" t="s">
        <v>134</v>
      </c>
      <c r="BE93" s="183">
        <f>IF(N93="základní",J93,0)</f>
        <v>0</v>
      </c>
      <c r="BF93" s="183">
        <f>IF(N93="snížená",J93,0)</f>
        <v>0</v>
      </c>
      <c r="BG93" s="183">
        <f>IF(N93="zákl. přenesená",J93,0)</f>
        <v>0</v>
      </c>
      <c r="BH93" s="183">
        <f>IF(N93="sníž. přenesená",J93,0)</f>
        <v>0</v>
      </c>
      <c r="BI93" s="183">
        <f>IF(N93="nulová",J93,0)</f>
        <v>0</v>
      </c>
      <c r="BJ93" s="22" t="s">
        <v>79</v>
      </c>
      <c r="BK93" s="183">
        <f>ROUND(I93*H93,2)</f>
        <v>0</v>
      </c>
      <c r="BL93" s="22" t="s">
        <v>152</v>
      </c>
      <c r="BM93" s="22" t="s">
        <v>669</v>
      </c>
    </row>
    <row r="94" spans="2:65" s="1" customFormat="1" ht="84">
      <c r="B94" s="39"/>
      <c r="D94" s="188" t="s">
        <v>215</v>
      </c>
      <c r="F94" s="189" t="s">
        <v>666</v>
      </c>
      <c r="I94" s="190"/>
      <c r="L94" s="39"/>
      <c r="M94" s="191"/>
      <c r="N94" s="40"/>
      <c r="O94" s="40"/>
      <c r="P94" s="40"/>
      <c r="Q94" s="40"/>
      <c r="R94" s="40"/>
      <c r="S94" s="40"/>
      <c r="T94" s="68"/>
      <c r="AT94" s="22" t="s">
        <v>215</v>
      </c>
      <c r="AU94" s="22" t="s">
        <v>81</v>
      </c>
    </row>
    <row r="95" spans="2:65" s="1" customFormat="1" ht="25.5" customHeight="1">
      <c r="B95" s="171"/>
      <c r="C95" s="172" t="s">
        <v>152</v>
      </c>
      <c r="D95" s="172" t="s">
        <v>137</v>
      </c>
      <c r="E95" s="173" t="s">
        <v>670</v>
      </c>
      <c r="F95" s="174" t="s">
        <v>671</v>
      </c>
      <c r="G95" s="175" t="s">
        <v>256</v>
      </c>
      <c r="H95" s="176">
        <v>27</v>
      </c>
      <c r="I95" s="177"/>
      <c r="J95" s="178">
        <f>ROUND(I95*H95,2)</f>
        <v>0</v>
      </c>
      <c r="K95" s="174" t="s">
        <v>145</v>
      </c>
      <c r="L95" s="39"/>
      <c r="M95" s="179" t="s">
        <v>5</v>
      </c>
      <c r="N95" s="180" t="s">
        <v>42</v>
      </c>
      <c r="O95" s="40"/>
      <c r="P95" s="181">
        <f>O95*H95</f>
        <v>0</v>
      </c>
      <c r="Q95" s="181">
        <v>0</v>
      </c>
      <c r="R95" s="181">
        <f>Q95*H95</f>
        <v>0</v>
      </c>
      <c r="S95" s="181">
        <v>0</v>
      </c>
      <c r="T95" s="182">
        <f>S95*H95</f>
        <v>0</v>
      </c>
      <c r="AR95" s="22" t="s">
        <v>152</v>
      </c>
      <c r="AT95" s="22" t="s">
        <v>137</v>
      </c>
      <c r="AU95" s="22" t="s">
        <v>81</v>
      </c>
      <c r="AY95" s="22" t="s">
        <v>134</v>
      </c>
      <c r="BE95" s="183">
        <f>IF(N95="základní",J95,0)</f>
        <v>0</v>
      </c>
      <c r="BF95" s="183">
        <f>IF(N95="snížená",J95,0)</f>
        <v>0</v>
      </c>
      <c r="BG95" s="183">
        <f>IF(N95="zákl. přenesená",J95,0)</f>
        <v>0</v>
      </c>
      <c r="BH95" s="183">
        <f>IF(N95="sníž. přenesená",J95,0)</f>
        <v>0</v>
      </c>
      <c r="BI95" s="183">
        <f>IF(N95="nulová",J95,0)</f>
        <v>0</v>
      </c>
      <c r="BJ95" s="22" t="s">
        <v>79</v>
      </c>
      <c r="BK95" s="183">
        <f>ROUND(I95*H95,2)</f>
        <v>0</v>
      </c>
      <c r="BL95" s="22" t="s">
        <v>152</v>
      </c>
      <c r="BM95" s="22" t="s">
        <v>672</v>
      </c>
    </row>
    <row r="96" spans="2:65" s="1" customFormat="1" ht="360">
      <c r="B96" s="39"/>
      <c r="D96" s="188" t="s">
        <v>215</v>
      </c>
      <c r="F96" s="189" t="s">
        <v>673</v>
      </c>
      <c r="I96" s="190"/>
      <c r="L96" s="39"/>
      <c r="M96" s="191"/>
      <c r="N96" s="40"/>
      <c r="O96" s="40"/>
      <c r="P96" s="40"/>
      <c r="Q96" s="40"/>
      <c r="R96" s="40"/>
      <c r="S96" s="40"/>
      <c r="T96" s="68"/>
      <c r="AT96" s="22" t="s">
        <v>215</v>
      </c>
      <c r="AU96" s="22" t="s">
        <v>81</v>
      </c>
    </row>
    <row r="97" spans="2:65" s="1" customFormat="1" ht="25.5" customHeight="1">
      <c r="B97" s="171"/>
      <c r="C97" s="172" t="s">
        <v>133</v>
      </c>
      <c r="D97" s="172" t="s">
        <v>137</v>
      </c>
      <c r="E97" s="173" t="s">
        <v>674</v>
      </c>
      <c r="F97" s="174" t="s">
        <v>675</v>
      </c>
      <c r="G97" s="175" t="s">
        <v>256</v>
      </c>
      <c r="H97" s="176">
        <v>27</v>
      </c>
      <c r="I97" s="177"/>
      <c r="J97" s="178">
        <f>ROUND(I97*H97,2)</f>
        <v>0</v>
      </c>
      <c r="K97" s="174" t="s">
        <v>145</v>
      </c>
      <c r="L97" s="39"/>
      <c r="M97" s="179" t="s">
        <v>5</v>
      </c>
      <c r="N97" s="180" t="s">
        <v>42</v>
      </c>
      <c r="O97" s="40"/>
      <c r="P97" s="181">
        <f>O97*H97</f>
        <v>0</v>
      </c>
      <c r="Q97" s="181">
        <v>0</v>
      </c>
      <c r="R97" s="181">
        <f>Q97*H97</f>
        <v>0</v>
      </c>
      <c r="S97" s="181">
        <v>0</v>
      </c>
      <c r="T97" s="182">
        <f>S97*H97</f>
        <v>0</v>
      </c>
      <c r="AR97" s="22" t="s">
        <v>152</v>
      </c>
      <c r="AT97" s="22" t="s">
        <v>137</v>
      </c>
      <c r="AU97" s="22" t="s">
        <v>81</v>
      </c>
      <c r="AY97" s="22" t="s">
        <v>134</v>
      </c>
      <c r="BE97" s="183">
        <f>IF(N97="základní",J97,0)</f>
        <v>0</v>
      </c>
      <c r="BF97" s="183">
        <f>IF(N97="snížená",J97,0)</f>
        <v>0</v>
      </c>
      <c r="BG97" s="183">
        <f>IF(N97="zákl. přenesená",J97,0)</f>
        <v>0</v>
      </c>
      <c r="BH97" s="183">
        <f>IF(N97="sníž. přenesená",J97,0)</f>
        <v>0</v>
      </c>
      <c r="BI97" s="183">
        <f>IF(N97="nulová",J97,0)</f>
        <v>0</v>
      </c>
      <c r="BJ97" s="22" t="s">
        <v>79</v>
      </c>
      <c r="BK97" s="183">
        <f>ROUND(I97*H97,2)</f>
        <v>0</v>
      </c>
      <c r="BL97" s="22" t="s">
        <v>152</v>
      </c>
      <c r="BM97" s="22" t="s">
        <v>676</v>
      </c>
    </row>
    <row r="98" spans="2:65" s="1" customFormat="1" ht="192">
      <c r="B98" s="39"/>
      <c r="D98" s="188" t="s">
        <v>215</v>
      </c>
      <c r="F98" s="189" t="s">
        <v>677</v>
      </c>
      <c r="I98" s="190"/>
      <c r="L98" s="39"/>
      <c r="M98" s="191"/>
      <c r="N98" s="40"/>
      <c r="O98" s="40"/>
      <c r="P98" s="40"/>
      <c r="Q98" s="40"/>
      <c r="R98" s="40"/>
      <c r="S98" s="40"/>
      <c r="T98" s="68"/>
      <c r="AT98" s="22" t="s">
        <v>215</v>
      </c>
      <c r="AU98" s="22" t="s">
        <v>81</v>
      </c>
    </row>
    <row r="99" spans="2:65" s="1" customFormat="1" ht="25.5" customHeight="1">
      <c r="B99" s="171"/>
      <c r="C99" s="172" t="s">
        <v>159</v>
      </c>
      <c r="D99" s="172" t="s">
        <v>137</v>
      </c>
      <c r="E99" s="173" t="s">
        <v>678</v>
      </c>
      <c r="F99" s="174" t="s">
        <v>679</v>
      </c>
      <c r="G99" s="175" t="s">
        <v>256</v>
      </c>
      <c r="H99" s="176">
        <v>8</v>
      </c>
      <c r="I99" s="177"/>
      <c r="J99" s="178">
        <f>ROUND(I99*H99,2)</f>
        <v>0</v>
      </c>
      <c r="K99" s="174" t="s">
        <v>145</v>
      </c>
      <c r="L99" s="39"/>
      <c r="M99" s="179" t="s">
        <v>5</v>
      </c>
      <c r="N99" s="180" t="s">
        <v>42</v>
      </c>
      <c r="O99" s="40"/>
      <c r="P99" s="181">
        <f>O99*H99</f>
        <v>0</v>
      </c>
      <c r="Q99" s="181">
        <v>0</v>
      </c>
      <c r="R99" s="181">
        <f>Q99*H99</f>
        <v>0</v>
      </c>
      <c r="S99" s="181">
        <v>0</v>
      </c>
      <c r="T99" s="182">
        <f>S99*H99</f>
        <v>0</v>
      </c>
      <c r="AR99" s="22" t="s">
        <v>152</v>
      </c>
      <c r="AT99" s="22" t="s">
        <v>137</v>
      </c>
      <c r="AU99" s="22" t="s">
        <v>81</v>
      </c>
      <c r="AY99" s="22" t="s">
        <v>134</v>
      </c>
      <c r="BE99" s="183">
        <f>IF(N99="základní",J99,0)</f>
        <v>0</v>
      </c>
      <c r="BF99" s="183">
        <f>IF(N99="snížená",J99,0)</f>
        <v>0</v>
      </c>
      <c r="BG99" s="183">
        <f>IF(N99="zákl. přenesená",J99,0)</f>
        <v>0</v>
      </c>
      <c r="BH99" s="183">
        <f>IF(N99="sníž. přenesená",J99,0)</f>
        <v>0</v>
      </c>
      <c r="BI99" s="183">
        <f>IF(N99="nulová",J99,0)</f>
        <v>0</v>
      </c>
      <c r="BJ99" s="22" t="s">
        <v>79</v>
      </c>
      <c r="BK99" s="183">
        <f>ROUND(I99*H99,2)</f>
        <v>0</v>
      </c>
      <c r="BL99" s="22" t="s">
        <v>152</v>
      </c>
      <c r="BM99" s="22" t="s">
        <v>680</v>
      </c>
    </row>
    <row r="100" spans="2:65" s="1" customFormat="1" ht="192">
      <c r="B100" s="39"/>
      <c r="D100" s="188" t="s">
        <v>215</v>
      </c>
      <c r="F100" s="189" t="s">
        <v>681</v>
      </c>
      <c r="I100" s="190"/>
      <c r="L100" s="39"/>
      <c r="M100" s="191"/>
      <c r="N100" s="40"/>
      <c r="O100" s="40"/>
      <c r="P100" s="40"/>
      <c r="Q100" s="40"/>
      <c r="R100" s="40"/>
      <c r="S100" s="40"/>
      <c r="T100" s="68"/>
      <c r="AT100" s="22" t="s">
        <v>215</v>
      </c>
      <c r="AU100" s="22" t="s">
        <v>81</v>
      </c>
    </row>
    <row r="101" spans="2:65" s="1" customFormat="1" ht="25.5" customHeight="1">
      <c r="B101" s="171"/>
      <c r="C101" s="172" t="s">
        <v>165</v>
      </c>
      <c r="D101" s="172" t="s">
        <v>137</v>
      </c>
      <c r="E101" s="173" t="s">
        <v>682</v>
      </c>
      <c r="F101" s="174" t="s">
        <v>683</v>
      </c>
      <c r="G101" s="175" t="s">
        <v>256</v>
      </c>
      <c r="H101" s="176">
        <v>4</v>
      </c>
      <c r="I101" s="177"/>
      <c r="J101" s="178">
        <f>ROUND(I101*H101,2)</f>
        <v>0</v>
      </c>
      <c r="K101" s="174" t="s">
        <v>145</v>
      </c>
      <c r="L101" s="39"/>
      <c r="M101" s="179" t="s">
        <v>5</v>
      </c>
      <c r="N101" s="180" t="s">
        <v>42</v>
      </c>
      <c r="O101" s="40"/>
      <c r="P101" s="181">
        <f>O101*H101</f>
        <v>0</v>
      </c>
      <c r="Q101" s="181">
        <v>0</v>
      </c>
      <c r="R101" s="181">
        <f>Q101*H101</f>
        <v>0</v>
      </c>
      <c r="S101" s="181">
        <v>0</v>
      </c>
      <c r="T101" s="182">
        <f>S101*H101</f>
        <v>0</v>
      </c>
      <c r="AR101" s="22" t="s">
        <v>152</v>
      </c>
      <c r="AT101" s="22" t="s">
        <v>137</v>
      </c>
      <c r="AU101" s="22" t="s">
        <v>81</v>
      </c>
      <c r="AY101" s="22" t="s">
        <v>134</v>
      </c>
      <c r="BE101" s="183">
        <f>IF(N101="základní",J101,0)</f>
        <v>0</v>
      </c>
      <c r="BF101" s="183">
        <f>IF(N101="snížená",J101,0)</f>
        <v>0</v>
      </c>
      <c r="BG101" s="183">
        <f>IF(N101="zákl. přenesená",J101,0)</f>
        <v>0</v>
      </c>
      <c r="BH101" s="183">
        <f>IF(N101="sníž. přenesená",J101,0)</f>
        <v>0</v>
      </c>
      <c r="BI101" s="183">
        <f>IF(N101="nulová",J101,0)</f>
        <v>0</v>
      </c>
      <c r="BJ101" s="22" t="s">
        <v>79</v>
      </c>
      <c r="BK101" s="183">
        <f>ROUND(I101*H101,2)</f>
        <v>0</v>
      </c>
      <c r="BL101" s="22" t="s">
        <v>152</v>
      </c>
      <c r="BM101" s="22" t="s">
        <v>684</v>
      </c>
    </row>
    <row r="102" spans="2:65" s="1" customFormat="1" ht="192">
      <c r="B102" s="39"/>
      <c r="D102" s="188" t="s">
        <v>215</v>
      </c>
      <c r="F102" s="189" t="s">
        <v>681</v>
      </c>
      <c r="I102" s="190"/>
      <c r="L102" s="39"/>
      <c r="M102" s="191"/>
      <c r="N102" s="40"/>
      <c r="O102" s="40"/>
      <c r="P102" s="40"/>
      <c r="Q102" s="40"/>
      <c r="R102" s="40"/>
      <c r="S102" s="40"/>
      <c r="T102" s="68"/>
      <c r="AT102" s="22" t="s">
        <v>215</v>
      </c>
      <c r="AU102" s="22" t="s">
        <v>81</v>
      </c>
    </row>
    <row r="103" spans="2:65" s="1" customFormat="1" ht="25.5" customHeight="1">
      <c r="B103" s="171"/>
      <c r="C103" s="172" t="s">
        <v>168</v>
      </c>
      <c r="D103" s="172" t="s">
        <v>137</v>
      </c>
      <c r="E103" s="173" t="s">
        <v>685</v>
      </c>
      <c r="F103" s="174" t="s">
        <v>686</v>
      </c>
      <c r="G103" s="175" t="s">
        <v>256</v>
      </c>
      <c r="H103" s="176">
        <v>14.95</v>
      </c>
      <c r="I103" s="177"/>
      <c r="J103" s="178">
        <f>ROUND(I103*H103,2)</f>
        <v>0</v>
      </c>
      <c r="K103" s="174" t="s">
        <v>145</v>
      </c>
      <c r="L103" s="39"/>
      <c r="M103" s="179" t="s">
        <v>5</v>
      </c>
      <c r="N103" s="180" t="s">
        <v>42</v>
      </c>
      <c r="O103" s="40"/>
      <c r="P103" s="181">
        <f>O103*H103</f>
        <v>0</v>
      </c>
      <c r="Q103" s="181">
        <v>0</v>
      </c>
      <c r="R103" s="181">
        <f>Q103*H103</f>
        <v>0</v>
      </c>
      <c r="S103" s="181">
        <v>0</v>
      </c>
      <c r="T103" s="182">
        <f>S103*H103</f>
        <v>0</v>
      </c>
      <c r="AR103" s="22" t="s">
        <v>152</v>
      </c>
      <c r="AT103" s="22" t="s">
        <v>137</v>
      </c>
      <c r="AU103" s="22" t="s">
        <v>81</v>
      </c>
      <c r="AY103" s="22" t="s">
        <v>134</v>
      </c>
      <c r="BE103" s="183">
        <f>IF(N103="základní",J103,0)</f>
        <v>0</v>
      </c>
      <c r="BF103" s="183">
        <f>IF(N103="snížená",J103,0)</f>
        <v>0</v>
      </c>
      <c r="BG103" s="183">
        <f>IF(N103="zákl. přenesená",J103,0)</f>
        <v>0</v>
      </c>
      <c r="BH103" s="183">
        <f>IF(N103="sníž. přenesená",J103,0)</f>
        <v>0</v>
      </c>
      <c r="BI103" s="183">
        <f>IF(N103="nulová",J103,0)</f>
        <v>0</v>
      </c>
      <c r="BJ103" s="22" t="s">
        <v>79</v>
      </c>
      <c r="BK103" s="183">
        <f>ROUND(I103*H103,2)</f>
        <v>0</v>
      </c>
      <c r="BL103" s="22" t="s">
        <v>152</v>
      </c>
      <c r="BM103" s="22" t="s">
        <v>687</v>
      </c>
    </row>
    <row r="104" spans="2:65" s="1" customFormat="1" ht="204">
      <c r="B104" s="39"/>
      <c r="D104" s="188" t="s">
        <v>215</v>
      </c>
      <c r="F104" s="189" t="s">
        <v>688</v>
      </c>
      <c r="I104" s="190"/>
      <c r="L104" s="39"/>
      <c r="M104" s="191"/>
      <c r="N104" s="40"/>
      <c r="O104" s="40"/>
      <c r="P104" s="40"/>
      <c r="Q104" s="40"/>
      <c r="R104" s="40"/>
      <c r="S104" s="40"/>
      <c r="T104" s="68"/>
      <c r="AT104" s="22" t="s">
        <v>215</v>
      </c>
      <c r="AU104" s="22" t="s">
        <v>81</v>
      </c>
    </row>
    <row r="105" spans="2:65" s="1" customFormat="1" ht="38.25" customHeight="1">
      <c r="B105" s="171"/>
      <c r="C105" s="172" t="s">
        <v>175</v>
      </c>
      <c r="D105" s="172" t="s">
        <v>137</v>
      </c>
      <c r="E105" s="173" t="s">
        <v>689</v>
      </c>
      <c r="F105" s="174" t="s">
        <v>690</v>
      </c>
      <c r="G105" s="175" t="s">
        <v>256</v>
      </c>
      <c r="H105" s="176">
        <v>7.4749999999999996</v>
      </c>
      <c r="I105" s="177"/>
      <c r="J105" s="178">
        <f>ROUND(I105*H105,2)</f>
        <v>0</v>
      </c>
      <c r="K105" s="174" t="s">
        <v>145</v>
      </c>
      <c r="L105" s="39"/>
      <c r="M105" s="179" t="s">
        <v>5</v>
      </c>
      <c r="N105" s="180" t="s">
        <v>42</v>
      </c>
      <c r="O105" s="40"/>
      <c r="P105" s="181">
        <f>O105*H105</f>
        <v>0</v>
      </c>
      <c r="Q105" s="181">
        <v>0</v>
      </c>
      <c r="R105" s="181">
        <f>Q105*H105</f>
        <v>0</v>
      </c>
      <c r="S105" s="181">
        <v>0</v>
      </c>
      <c r="T105" s="182">
        <f>S105*H105</f>
        <v>0</v>
      </c>
      <c r="AR105" s="22" t="s">
        <v>152</v>
      </c>
      <c r="AT105" s="22" t="s">
        <v>137</v>
      </c>
      <c r="AU105" s="22" t="s">
        <v>81</v>
      </c>
      <c r="AY105" s="22" t="s">
        <v>134</v>
      </c>
      <c r="BE105" s="183">
        <f>IF(N105="základní",J105,0)</f>
        <v>0</v>
      </c>
      <c r="BF105" s="183">
        <f>IF(N105="snížená",J105,0)</f>
        <v>0</v>
      </c>
      <c r="BG105" s="183">
        <f>IF(N105="zákl. přenesená",J105,0)</f>
        <v>0</v>
      </c>
      <c r="BH105" s="183">
        <f>IF(N105="sníž. přenesená",J105,0)</f>
        <v>0</v>
      </c>
      <c r="BI105" s="183">
        <f>IF(N105="nulová",J105,0)</f>
        <v>0</v>
      </c>
      <c r="BJ105" s="22" t="s">
        <v>79</v>
      </c>
      <c r="BK105" s="183">
        <f>ROUND(I105*H105,2)</f>
        <v>0</v>
      </c>
      <c r="BL105" s="22" t="s">
        <v>152</v>
      </c>
      <c r="BM105" s="22" t="s">
        <v>691</v>
      </c>
    </row>
    <row r="106" spans="2:65" s="1" customFormat="1" ht="204">
      <c r="B106" s="39"/>
      <c r="D106" s="188" t="s">
        <v>215</v>
      </c>
      <c r="F106" s="189" t="s">
        <v>688</v>
      </c>
      <c r="I106" s="190"/>
      <c r="L106" s="39"/>
      <c r="M106" s="191"/>
      <c r="N106" s="40"/>
      <c r="O106" s="40"/>
      <c r="P106" s="40"/>
      <c r="Q106" s="40"/>
      <c r="R106" s="40"/>
      <c r="S106" s="40"/>
      <c r="T106" s="68"/>
      <c r="AT106" s="22" t="s">
        <v>215</v>
      </c>
      <c r="AU106" s="22" t="s">
        <v>81</v>
      </c>
    </row>
    <row r="107" spans="2:65" s="1" customFormat="1" ht="25.5" customHeight="1">
      <c r="B107" s="171"/>
      <c r="C107" s="172" t="s">
        <v>181</v>
      </c>
      <c r="D107" s="172" t="s">
        <v>137</v>
      </c>
      <c r="E107" s="173" t="s">
        <v>692</v>
      </c>
      <c r="F107" s="174" t="s">
        <v>693</v>
      </c>
      <c r="G107" s="175" t="s">
        <v>256</v>
      </c>
      <c r="H107" s="176">
        <v>56.16</v>
      </c>
      <c r="I107" s="177"/>
      <c r="J107" s="178">
        <f>ROUND(I107*H107,2)</f>
        <v>0</v>
      </c>
      <c r="K107" s="174" t="s">
        <v>145</v>
      </c>
      <c r="L107" s="39"/>
      <c r="M107" s="179" t="s">
        <v>5</v>
      </c>
      <c r="N107" s="180" t="s">
        <v>42</v>
      </c>
      <c r="O107" s="40"/>
      <c r="P107" s="181">
        <f>O107*H107</f>
        <v>0</v>
      </c>
      <c r="Q107" s="181">
        <v>4.147E-2</v>
      </c>
      <c r="R107" s="181">
        <f>Q107*H107</f>
        <v>2.3289551999999998</v>
      </c>
      <c r="S107" s="181">
        <v>0</v>
      </c>
      <c r="T107" s="182">
        <f>S107*H107</f>
        <v>0</v>
      </c>
      <c r="AR107" s="22" t="s">
        <v>152</v>
      </c>
      <c r="AT107" s="22" t="s">
        <v>137</v>
      </c>
      <c r="AU107" s="22" t="s">
        <v>81</v>
      </c>
      <c r="AY107" s="22" t="s">
        <v>134</v>
      </c>
      <c r="BE107" s="183">
        <f>IF(N107="základní",J107,0)</f>
        <v>0</v>
      </c>
      <c r="BF107" s="183">
        <f>IF(N107="snížená",J107,0)</f>
        <v>0</v>
      </c>
      <c r="BG107" s="183">
        <f>IF(N107="zákl. přenesená",J107,0)</f>
        <v>0</v>
      </c>
      <c r="BH107" s="183">
        <f>IF(N107="sníž. přenesená",J107,0)</f>
        <v>0</v>
      </c>
      <c r="BI107" s="183">
        <f>IF(N107="nulová",J107,0)</f>
        <v>0</v>
      </c>
      <c r="BJ107" s="22" t="s">
        <v>79</v>
      </c>
      <c r="BK107" s="183">
        <f>ROUND(I107*H107,2)</f>
        <v>0</v>
      </c>
      <c r="BL107" s="22" t="s">
        <v>152</v>
      </c>
      <c r="BM107" s="22" t="s">
        <v>694</v>
      </c>
    </row>
    <row r="108" spans="2:65" s="1" customFormat="1" ht="51" customHeight="1">
      <c r="B108" s="171"/>
      <c r="C108" s="172" t="s">
        <v>187</v>
      </c>
      <c r="D108" s="172" t="s">
        <v>137</v>
      </c>
      <c r="E108" s="173" t="s">
        <v>695</v>
      </c>
      <c r="F108" s="174" t="s">
        <v>696</v>
      </c>
      <c r="G108" s="175" t="s">
        <v>256</v>
      </c>
      <c r="H108" s="176">
        <v>80.8</v>
      </c>
      <c r="I108" s="177"/>
      <c r="J108" s="178">
        <f>ROUND(I108*H108,2)</f>
        <v>0</v>
      </c>
      <c r="K108" s="174" t="s">
        <v>145</v>
      </c>
      <c r="L108" s="39"/>
      <c r="M108" s="179" t="s">
        <v>5</v>
      </c>
      <c r="N108" s="180" t="s">
        <v>42</v>
      </c>
      <c r="O108" s="40"/>
      <c r="P108" s="181">
        <f>O108*H108</f>
        <v>0</v>
      </c>
      <c r="Q108" s="181">
        <v>4.0000000000000003E-5</v>
      </c>
      <c r="R108" s="181">
        <f>Q108*H108</f>
        <v>3.2320000000000001E-3</v>
      </c>
      <c r="S108" s="181">
        <v>0</v>
      </c>
      <c r="T108" s="182">
        <f>S108*H108</f>
        <v>0</v>
      </c>
      <c r="AR108" s="22" t="s">
        <v>152</v>
      </c>
      <c r="AT108" s="22" t="s">
        <v>137</v>
      </c>
      <c r="AU108" s="22" t="s">
        <v>81</v>
      </c>
      <c r="AY108" s="22" t="s">
        <v>134</v>
      </c>
      <c r="BE108" s="183">
        <f>IF(N108="základní",J108,0)</f>
        <v>0</v>
      </c>
      <c r="BF108" s="183">
        <f>IF(N108="snížená",J108,0)</f>
        <v>0</v>
      </c>
      <c r="BG108" s="183">
        <f>IF(N108="zákl. přenesená",J108,0)</f>
        <v>0</v>
      </c>
      <c r="BH108" s="183">
        <f>IF(N108="sníž. přenesená",J108,0)</f>
        <v>0</v>
      </c>
      <c r="BI108" s="183">
        <f>IF(N108="nulová",J108,0)</f>
        <v>0</v>
      </c>
      <c r="BJ108" s="22" t="s">
        <v>79</v>
      </c>
      <c r="BK108" s="183">
        <f>ROUND(I108*H108,2)</f>
        <v>0</v>
      </c>
      <c r="BL108" s="22" t="s">
        <v>152</v>
      </c>
      <c r="BM108" s="22" t="s">
        <v>697</v>
      </c>
    </row>
    <row r="109" spans="2:65" s="1" customFormat="1" ht="25.5" customHeight="1">
      <c r="B109" s="171"/>
      <c r="C109" s="172" t="s">
        <v>193</v>
      </c>
      <c r="D109" s="172" t="s">
        <v>137</v>
      </c>
      <c r="E109" s="173" t="s">
        <v>698</v>
      </c>
      <c r="F109" s="174" t="s">
        <v>699</v>
      </c>
      <c r="G109" s="175" t="s">
        <v>219</v>
      </c>
      <c r="H109" s="176">
        <v>31.99</v>
      </c>
      <c r="I109" s="177"/>
      <c r="J109" s="178">
        <f>ROUND(I109*H109,2)</f>
        <v>0</v>
      </c>
      <c r="K109" s="174" t="s">
        <v>145</v>
      </c>
      <c r="L109" s="39"/>
      <c r="M109" s="179" t="s">
        <v>5</v>
      </c>
      <c r="N109" s="180" t="s">
        <v>42</v>
      </c>
      <c r="O109" s="40"/>
      <c r="P109" s="181">
        <f>O109*H109</f>
        <v>0</v>
      </c>
      <c r="Q109" s="181">
        <v>8.4999999999999995E-4</v>
      </c>
      <c r="R109" s="181">
        <f>Q109*H109</f>
        <v>2.7191499999999997E-2</v>
      </c>
      <c r="S109" s="181">
        <v>0</v>
      </c>
      <c r="T109" s="182">
        <f>S109*H109</f>
        <v>0</v>
      </c>
      <c r="AR109" s="22" t="s">
        <v>152</v>
      </c>
      <c r="AT109" s="22" t="s">
        <v>137</v>
      </c>
      <c r="AU109" s="22" t="s">
        <v>81</v>
      </c>
      <c r="AY109" s="22" t="s">
        <v>134</v>
      </c>
      <c r="BE109" s="183">
        <f>IF(N109="základní",J109,0)</f>
        <v>0</v>
      </c>
      <c r="BF109" s="183">
        <f>IF(N109="snížená",J109,0)</f>
        <v>0</v>
      </c>
      <c r="BG109" s="183">
        <f>IF(N109="zákl. přenesená",J109,0)</f>
        <v>0</v>
      </c>
      <c r="BH109" s="183">
        <f>IF(N109="sníž. přenesená",J109,0)</f>
        <v>0</v>
      </c>
      <c r="BI109" s="183">
        <f>IF(N109="nulová",J109,0)</f>
        <v>0</v>
      </c>
      <c r="BJ109" s="22" t="s">
        <v>79</v>
      </c>
      <c r="BK109" s="183">
        <f>ROUND(I109*H109,2)</f>
        <v>0</v>
      </c>
      <c r="BL109" s="22" t="s">
        <v>152</v>
      </c>
      <c r="BM109" s="22" t="s">
        <v>700</v>
      </c>
    </row>
    <row r="110" spans="2:65" s="1" customFormat="1" ht="144">
      <c r="B110" s="39"/>
      <c r="D110" s="188" t="s">
        <v>215</v>
      </c>
      <c r="F110" s="189" t="s">
        <v>701</v>
      </c>
      <c r="I110" s="190"/>
      <c r="L110" s="39"/>
      <c r="M110" s="191"/>
      <c r="N110" s="40"/>
      <c r="O110" s="40"/>
      <c r="P110" s="40"/>
      <c r="Q110" s="40"/>
      <c r="R110" s="40"/>
      <c r="S110" s="40"/>
      <c r="T110" s="68"/>
      <c r="AT110" s="22" t="s">
        <v>215</v>
      </c>
      <c r="AU110" s="22" t="s">
        <v>81</v>
      </c>
    </row>
    <row r="111" spans="2:65" s="1" customFormat="1" ht="38.25" customHeight="1">
      <c r="B111" s="171"/>
      <c r="C111" s="172" t="s">
        <v>259</v>
      </c>
      <c r="D111" s="172" t="s">
        <v>137</v>
      </c>
      <c r="E111" s="173" t="s">
        <v>702</v>
      </c>
      <c r="F111" s="174" t="s">
        <v>703</v>
      </c>
      <c r="G111" s="175" t="s">
        <v>219</v>
      </c>
      <c r="H111" s="176">
        <v>31.99</v>
      </c>
      <c r="I111" s="177"/>
      <c r="J111" s="178">
        <f>ROUND(I111*H111,2)</f>
        <v>0</v>
      </c>
      <c r="K111" s="174" t="s">
        <v>145</v>
      </c>
      <c r="L111" s="39"/>
      <c r="M111" s="179" t="s">
        <v>5</v>
      </c>
      <c r="N111" s="180" t="s">
        <v>42</v>
      </c>
      <c r="O111" s="40"/>
      <c r="P111" s="181">
        <f>O111*H111</f>
        <v>0</v>
      </c>
      <c r="Q111" s="181">
        <v>0</v>
      </c>
      <c r="R111" s="181">
        <f>Q111*H111</f>
        <v>0</v>
      </c>
      <c r="S111" s="181">
        <v>0</v>
      </c>
      <c r="T111" s="182">
        <f>S111*H111</f>
        <v>0</v>
      </c>
      <c r="AR111" s="22" t="s">
        <v>152</v>
      </c>
      <c r="AT111" s="22" t="s">
        <v>137</v>
      </c>
      <c r="AU111" s="22" t="s">
        <v>81</v>
      </c>
      <c r="AY111" s="22" t="s">
        <v>134</v>
      </c>
      <c r="BE111" s="183">
        <f>IF(N111="základní",J111,0)</f>
        <v>0</v>
      </c>
      <c r="BF111" s="183">
        <f>IF(N111="snížená",J111,0)</f>
        <v>0</v>
      </c>
      <c r="BG111" s="183">
        <f>IF(N111="zákl. přenesená",J111,0)</f>
        <v>0</v>
      </c>
      <c r="BH111" s="183">
        <f>IF(N111="sníž. přenesená",J111,0)</f>
        <v>0</v>
      </c>
      <c r="BI111" s="183">
        <f>IF(N111="nulová",J111,0)</f>
        <v>0</v>
      </c>
      <c r="BJ111" s="22" t="s">
        <v>79</v>
      </c>
      <c r="BK111" s="183">
        <f>ROUND(I111*H111,2)</f>
        <v>0</v>
      </c>
      <c r="BL111" s="22" t="s">
        <v>152</v>
      </c>
      <c r="BM111" s="22" t="s">
        <v>704</v>
      </c>
    </row>
    <row r="112" spans="2:65" s="1" customFormat="1" ht="25.5" customHeight="1">
      <c r="B112" s="171"/>
      <c r="C112" s="172" t="s">
        <v>263</v>
      </c>
      <c r="D112" s="172" t="s">
        <v>137</v>
      </c>
      <c r="E112" s="173" t="s">
        <v>705</v>
      </c>
      <c r="F112" s="174" t="s">
        <v>706</v>
      </c>
      <c r="G112" s="175" t="s">
        <v>256</v>
      </c>
      <c r="H112" s="176">
        <v>14.396000000000001</v>
      </c>
      <c r="I112" s="177"/>
      <c r="J112" s="178">
        <f>ROUND(I112*H112,2)</f>
        <v>0</v>
      </c>
      <c r="K112" s="174" t="s">
        <v>145</v>
      </c>
      <c r="L112" s="39"/>
      <c r="M112" s="179" t="s">
        <v>5</v>
      </c>
      <c r="N112" s="180" t="s">
        <v>42</v>
      </c>
      <c r="O112" s="40"/>
      <c r="P112" s="181">
        <f>O112*H112</f>
        <v>0</v>
      </c>
      <c r="Q112" s="181">
        <v>4.6000000000000001E-4</v>
      </c>
      <c r="R112" s="181">
        <f>Q112*H112</f>
        <v>6.6221600000000002E-3</v>
      </c>
      <c r="S112" s="181">
        <v>0</v>
      </c>
      <c r="T112" s="182">
        <f>S112*H112</f>
        <v>0</v>
      </c>
      <c r="AR112" s="22" t="s">
        <v>152</v>
      </c>
      <c r="AT112" s="22" t="s">
        <v>137</v>
      </c>
      <c r="AU112" s="22" t="s">
        <v>81</v>
      </c>
      <c r="AY112" s="22" t="s">
        <v>134</v>
      </c>
      <c r="BE112" s="183">
        <f>IF(N112="základní",J112,0)</f>
        <v>0</v>
      </c>
      <c r="BF112" s="183">
        <f>IF(N112="snížená",J112,0)</f>
        <v>0</v>
      </c>
      <c r="BG112" s="183">
        <f>IF(N112="zákl. přenesená",J112,0)</f>
        <v>0</v>
      </c>
      <c r="BH112" s="183">
        <f>IF(N112="sníž. přenesená",J112,0)</f>
        <v>0</v>
      </c>
      <c r="BI112" s="183">
        <f>IF(N112="nulová",J112,0)</f>
        <v>0</v>
      </c>
      <c r="BJ112" s="22" t="s">
        <v>79</v>
      </c>
      <c r="BK112" s="183">
        <f>ROUND(I112*H112,2)</f>
        <v>0</v>
      </c>
      <c r="BL112" s="22" t="s">
        <v>152</v>
      </c>
      <c r="BM112" s="22" t="s">
        <v>707</v>
      </c>
    </row>
    <row r="113" spans="2:65" s="1" customFormat="1" ht="48">
      <c r="B113" s="39"/>
      <c r="D113" s="188" t="s">
        <v>215</v>
      </c>
      <c r="F113" s="189" t="s">
        <v>708</v>
      </c>
      <c r="I113" s="190"/>
      <c r="L113" s="39"/>
      <c r="M113" s="191"/>
      <c r="N113" s="40"/>
      <c r="O113" s="40"/>
      <c r="P113" s="40"/>
      <c r="Q113" s="40"/>
      <c r="R113" s="40"/>
      <c r="S113" s="40"/>
      <c r="T113" s="68"/>
      <c r="AT113" s="22" t="s">
        <v>215</v>
      </c>
      <c r="AU113" s="22" t="s">
        <v>81</v>
      </c>
    </row>
    <row r="114" spans="2:65" s="1" customFormat="1" ht="25.5" customHeight="1">
      <c r="B114" s="171"/>
      <c r="C114" s="172" t="s">
        <v>11</v>
      </c>
      <c r="D114" s="172" t="s">
        <v>137</v>
      </c>
      <c r="E114" s="173" t="s">
        <v>709</v>
      </c>
      <c r="F114" s="174" t="s">
        <v>710</v>
      </c>
      <c r="G114" s="175" t="s">
        <v>256</v>
      </c>
      <c r="H114" s="176">
        <v>14.396000000000001</v>
      </c>
      <c r="I114" s="177"/>
      <c r="J114" s="178">
        <f t="shared" ref="J114:J120" si="0">ROUND(I114*H114,2)</f>
        <v>0</v>
      </c>
      <c r="K114" s="174" t="s">
        <v>145</v>
      </c>
      <c r="L114" s="39"/>
      <c r="M114" s="179" t="s">
        <v>5</v>
      </c>
      <c r="N114" s="180" t="s">
        <v>42</v>
      </c>
      <c r="O114" s="40"/>
      <c r="P114" s="181">
        <f t="shared" ref="P114:P120" si="1">O114*H114</f>
        <v>0</v>
      </c>
      <c r="Q114" s="181">
        <v>0</v>
      </c>
      <c r="R114" s="181">
        <f t="shared" ref="R114:R120" si="2">Q114*H114</f>
        <v>0</v>
      </c>
      <c r="S114" s="181">
        <v>0</v>
      </c>
      <c r="T114" s="182">
        <f t="shared" ref="T114:T120" si="3">S114*H114</f>
        <v>0</v>
      </c>
      <c r="AR114" s="22" t="s">
        <v>152</v>
      </c>
      <c r="AT114" s="22" t="s">
        <v>137</v>
      </c>
      <c r="AU114" s="22" t="s">
        <v>81</v>
      </c>
      <c r="AY114" s="22" t="s">
        <v>134</v>
      </c>
      <c r="BE114" s="183">
        <f t="shared" ref="BE114:BE120" si="4">IF(N114="základní",J114,0)</f>
        <v>0</v>
      </c>
      <c r="BF114" s="183">
        <f t="shared" ref="BF114:BF120" si="5">IF(N114="snížená",J114,0)</f>
        <v>0</v>
      </c>
      <c r="BG114" s="183">
        <f t="shared" ref="BG114:BG120" si="6">IF(N114="zákl. přenesená",J114,0)</f>
        <v>0</v>
      </c>
      <c r="BH114" s="183">
        <f t="shared" ref="BH114:BH120" si="7">IF(N114="sníž. přenesená",J114,0)</f>
        <v>0</v>
      </c>
      <c r="BI114" s="183">
        <f t="shared" ref="BI114:BI120" si="8">IF(N114="nulová",J114,0)</f>
        <v>0</v>
      </c>
      <c r="BJ114" s="22" t="s">
        <v>79</v>
      </c>
      <c r="BK114" s="183">
        <f t="shared" ref="BK114:BK120" si="9">ROUND(I114*H114,2)</f>
        <v>0</v>
      </c>
      <c r="BL114" s="22" t="s">
        <v>152</v>
      </c>
      <c r="BM114" s="22" t="s">
        <v>711</v>
      </c>
    </row>
    <row r="115" spans="2:65" s="1" customFormat="1" ht="25.5" customHeight="1">
      <c r="B115" s="171"/>
      <c r="C115" s="172" t="s">
        <v>270</v>
      </c>
      <c r="D115" s="172" t="s">
        <v>137</v>
      </c>
      <c r="E115" s="173" t="s">
        <v>712</v>
      </c>
      <c r="F115" s="174" t="s">
        <v>713</v>
      </c>
      <c r="G115" s="175" t="s">
        <v>219</v>
      </c>
      <c r="H115" s="176">
        <v>98.28</v>
      </c>
      <c r="I115" s="177"/>
      <c r="J115" s="178">
        <f t="shared" si="0"/>
        <v>0</v>
      </c>
      <c r="K115" s="174" t="s">
        <v>145</v>
      </c>
      <c r="L115" s="39"/>
      <c r="M115" s="179" t="s">
        <v>5</v>
      </c>
      <c r="N115" s="180" t="s">
        <v>42</v>
      </c>
      <c r="O115" s="40"/>
      <c r="P115" s="181">
        <f t="shared" si="1"/>
        <v>0</v>
      </c>
      <c r="Q115" s="181">
        <v>6.3039999999999999E-2</v>
      </c>
      <c r="R115" s="181">
        <f t="shared" si="2"/>
        <v>6.1955711999999998</v>
      </c>
      <c r="S115" s="181">
        <v>0</v>
      </c>
      <c r="T115" s="182">
        <f t="shared" si="3"/>
        <v>0</v>
      </c>
      <c r="AR115" s="22" t="s">
        <v>152</v>
      </c>
      <c r="AT115" s="22" t="s">
        <v>137</v>
      </c>
      <c r="AU115" s="22" t="s">
        <v>81</v>
      </c>
      <c r="AY115" s="22" t="s">
        <v>134</v>
      </c>
      <c r="BE115" s="183">
        <f t="shared" si="4"/>
        <v>0</v>
      </c>
      <c r="BF115" s="183">
        <f t="shared" si="5"/>
        <v>0</v>
      </c>
      <c r="BG115" s="183">
        <f t="shared" si="6"/>
        <v>0</v>
      </c>
      <c r="BH115" s="183">
        <f t="shared" si="7"/>
        <v>0</v>
      </c>
      <c r="BI115" s="183">
        <f t="shared" si="8"/>
        <v>0</v>
      </c>
      <c r="BJ115" s="22" t="s">
        <v>79</v>
      </c>
      <c r="BK115" s="183">
        <f t="shared" si="9"/>
        <v>0</v>
      </c>
      <c r="BL115" s="22" t="s">
        <v>152</v>
      </c>
      <c r="BM115" s="22" t="s">
        <v>714</v>
      </c>
    </row>
    <row r="116" spans="2:65" s="1" customFormat="1" ht="25.5" customHeight="1">
      <c r="B116" s="171"/>
      <c r="C116" s="172" t="s">
        <v>275</v>
      </c>
      <c r="D116" s="172" t="s">
        <v>137</v>
      </c>
      <c r="E116" s="173" t="s">
        <v>715</v>
      </c>
      <c r="F116" s="174" t="s">
        <v>716</v>
      </c>
      <c r="G116" s="175" t="s">
        <v>219</v>
      </c>
      <c r="H116" s="176">
        <v>161.6</v>
      </c>
      <c r="I116" s="177"/>
      <c r="J116" s="178">
        <f t="shared" si="0"/>
        <v>0</v>
      </c>
      <c r="K116" s="174" t="s">
        <v>145</v>
      </c>
      <c r="L116" s="39"/>
      <c r="M116" s="179" t="s">
        <v>5</v>
      </c>
      <c r="N116" s="180" t="s">
        <v>42</v>
      </c>
      <c r="O116" s="40"/>
      <c r="P116" s="181">
        <f t="shared" si="1"/>
        <v>0</v>
      </c>
      <c r="Q116" s="181">
        <v>1.1690000000000001E-2</v>
      </c>
      <c r="R116" s="181">
        <f t="shared" si="2"/>
        <v>1.8891040000000001</v>
      </c>
      <c r="S116" s="181">
        <v>0</v>
      </c>
      <c r="T116" s="182">
        <f t="shared" si="3"/>
        <v>0</v>
      </c>
      <c r="AR116" s="22" t="s">
        <v>152</v>
      </c>
      <c r="AT116" s="22" t="s">
        <v>137</v>
      </c>
      <c r="AU116" s="22" t="s">
        <v>81</v>
      </c>
      <c r="AY116" s="22" t="s">
        <v>134</v>
      </c>
      <c r="BE116" s="183">
        <f t="shared" si="4"/>
        <v>0</v>
      </c>
      <c r="BF116" s="183">
        <f t="shared" si="5"/>
        <v>0</v>
      </c>
      <c r="BG116" s="183">
        <f t="shared" si="6"/>
        <v>0</v>
      </c>
      <c r="BH116" s="183">
        <f t="shared" si="7"/>
        <v>0</v>
      </c>
      <c r="BI116" s="183">
        <f t="shared" si="8"/>
        <v>0</v>
      </c>
      <c r="BJ116" s="22" t="s">
        <v>79</v>
      </c>
      <c r="BK116" s="183">
        <f t="shared" si="9"/>
        <v>0</v>
      </c>
      <c r="BL116" s="22" t="s">
        <v>152</v>
      </c>
      <c r="BM116" s="22" t="s">
        <v>717</v>
      </c>
    </row>
    <row r="117" spans="2:65" s="1" customFormat="1" ht="16.5" customHeight="1">
      <c r="B117" s="171"/>
      <c r="C117" s="172" t="s">
        <v>279</v>
      </c>
      <c r="D117" s="172" t="s">
        <v>137</v>
      </c>
      <c r="E117" s="173" t="s">
        <v>718</v>
      </c>
      <c r="F117" s="174" t="s">
        <v>719</v>
      </c>
      <c r="G117" s="175" t="s">
        <v>219</v>
      </c>
      <c r="H117" s="176">
        <v>161.6</v>
      </c>
      <c r="I117" s="177"/>
      <c r="J117" s="178">
        <f t="shared" si="0"/>
        <v>0</v>
      </c>
      <c r="K117" s="174" t="s">
        <v>145</v>
      </c>
      <c r="L117" s="39"/>
      <c r="M117" s="179" t="s">
        <v>5</v>
      </c>
      <c r="N117" s="180" t="s">
        <v>42</v>
      </c>
      <c r="O117" s="40"/>
      <c r="P117" s="181">
        <f t="shared" si="1"/>
        <v>0</v>
      </c>
      <c r="Q117" s="181">
        <v>0</v>
      </c>
      <c r="R117" s="181">
        <f t="shared" si="2"/>
        <v>0</v>
      </c>
      <c r="S117" s="181">
        <v>0</v>
      </c>
      <c r="T117" s="182">
        <f t="shared" si="3"/>
        <v>0</v>
      </c>
      <c r="AR117" s="22" t="s">
        <v>152</v>
      </c>
      <c r="AT117" s="22" t="s">
        <v>137</v>
      </c>
      <c r="AU117" s="22" t="s">
        <v>81</v>
      </c>
      <c r="AY117" s="22" t="s">
        <v>134</v>
      </c>
      <c r="BE117" s="183">
        <f t="shared" si="4"/>
        <v>0</v>
      </c>
      <c r="BF117" s="183">
        <f t="shared" si="5"/>
        <v>0</v>
      </c>
      <c r="BG117" s="183">
        <f t="shared" si="6"/>
        <v>0</v>
      </c>
      <c r="BH117" s="183">
        <f t="shared" si="7"/>
        <v>0</v>
      </c>
      <c r="BI117" s="183">
        <f t="shared" si="8"/>
        <v>0</v>
      </c>
      <c r="BJ117" s="22" t="s">
        <v>79</v>
      </c>
      <c r="BK117" s="183">
        <f t="shared" si="9"/>
        <v>0</v>
      </c>
      <c r="BL117" s="22" t="s">
        <v>152</v>
      </c>
      <c r="BM117" s="22" t="s">
        <v>720</v>
      </c>
    </row>
    <row r="118" spans="2:65" s="1" customFormat="1" ht="38.25" customHeight="1">
      <c r="B118" s="171"/>
      <c r="C118" s="172" t="s">
        <v>284</v>
      </c>
      <c r="D118" s="172" t="s">
        <v>137</v>
      </c>
      <c r="E118" s="173" t="s">
        <v>721</v>
      </c>
      <c r="F118" s="174" t="s">
        <v>722</v>
      </c>
      <c r="G118" s="175" t="s">
        <v>331</v>
      </c>
      <c r="H118" s="176">
        <v>7403.6</v>
      </c>
      <c r="I118" s="177"/>
      <c r="J118" s="178">
        <f t="shared" si="0"/>
        <v>0</v>
      </c>
      <c r="K118" s="174" t="s">
        <v>145</v>
      </c>
      <c r="L118" s="39"/>
      <c r="M118" s="179" t="s">
        <v>5</v>
      </c>
      <c r="N118" s="180" t="s">
        <v>42</v>
      </c>
      <c r="O118" s="40"/>
      <c r="P118" s="181">
        <f t="shared" si="1"/>
        <v>0</v>
      </c>
      <c r="Q118" s="181">
        <v>1.1000000000000001E-3</v>
      </c>
      <c r="R118" s="181">
        <f t="shared" si="2"/>
        <v>8.1439600000000016</v>
      </c>
      <c r="S118" s="181">
        <v>0</v>
      </c>
      <c r="T118" s="182">
        <f t="shared" si="3"/>
        <v>0</v>
      </c>
      <c r="AR118" s="22" t="s">
        <v>152</v>
      </c>
      <c r="AT118" s="22" t="s">
        <v>137</v>
      </c>
      <c r="AU118" s="22" t="s">
        <v>81</v>
      </c>
      <c r="AY118" s="22" t="s">
        <v>134</v>
      </c>
      <c r="BE118" s="183">
        <f t="shared" si="4"/>
        <v>0</v>
      </c>
      <c r="BF118" s="183">
        <f t="shared" si="5"/>
        <v>0</v>
      </c>
      <c r="BG118" s="183">
        <f t="shared" si="6"/>
        <v>0</v>
      </c>
      <c r="BH118" s="183">
        <f t="shared" si="7"/>
        <v>0</v>
      </c>
      <c r="BI118" s="183">
        <f t="shared" si="8"/>
        <v>0</v>
      </c>
      <c r="BJ118" s="22" t="s">
        <v>79</v>
      </c>
      <c r="BK118" s="183">
        <f t="shared" si="9"/>
        <v>0</v>
      </c>
      <c r="BL118" s="22" t="s">
        <v>152</v>
      </c>
      <c r="BM118" s="22" t="s">
        <v>723</v>
      </c>
    </row>
    <row r="119" spans="2:65" s="1" customFormat="1" ht="25.5" customHeight="1">
      <c r="B119" s="171"/>
      <c r="C119" s="172" t="s">
        <v>289</v>
      </c>
      <c r="D119" s="172" t="s">
        <v>137</v>
      </c>
      <c r="E119" s="173" t="s">
        <v>724</v>
      </c>
      <c r="F119" s="174" t="s">
        <v>725</v>
      </c>
      <c r="G119" s="175" t="s">
        <v>331</v>
      </c>
      <c r="H119" s="176">
        <v>364.44</v>
      </c>
      <c r="I119" s="177"/>
      <c r="J119" s="178">
        <f t="shared" si="0"/>
        <v>0</v>
      </c>
      <c r="K119" s="174" t="s">
        <v>145</v>
      </c>
      <c r="L119" s="39"/>
      <c r="M119" s="179" t="s">
        <v>5</v>
      </c>
      <c r="N119" s="180" t="s">
        <v>42</v>
      </c>
      <c r="O119" s="40"/>
      <c r="P119" s="181">
        <f t="shared" si="1"/>
        <v>0</v>
      </c>
      <c r="Q119" s="181">
        <v>2.0000000000000002E-5</v>
      </c>
      <c r="R119" s="181">
        <f t="shared" si="2"/>
        <v>7.2888000000000007E-3</v>
      </c>
      <c r="S119" s="181">
        <v>0</v>
      </c>
      <c r="T119" s="182">
        <f t="shared" si="3"/>
        <v>0</v>
      </c>
      <c r="AR119" s="22" t="s">
        <v>152</v>
      </c>
      <c r="AT119" s="22" t="s">
        <v>137</v>
      </c>
      <c r="AU119" s="22" t="s">
        <v>81</v>
      </c>
      <c r="AY119" s="22" t="s">
        <v>134</v>
      </c>
      <c r="BE119" s="183">
        <f t="shared" si="4"/>
        <v>0</v>
      </c>
      <c r="BF119" s="183">
        <f t="shared" si="5"/>
        <v>0</v>
      </c>
      <c r="BG119" s="183">
        <f t="shared" si="6"/>
        <v>0</v>
      </c>
      <c r="BH119" s="183">
        <f t="shared" si="7"/>
        <v>0</v>
      </c>
      <c r="BI119" s="183">
        <f t="shared" si="8"/>
        <v>0</v>
      </c>
      <c r="BJ119" s="22" t="s">
        <v>79</v>
      </c>
      <c r="BK119" s="183">
        <f t="shared" si="9"/>
        <v>0</v>
      </c>
      <c r="BL119" s="22" t="s">
        <v>152</v>
      </c>
      <c r="BM119" s="22" t="s">
        <v>726</v>
      </c>
    </row>
    <row r="120" spans="2:65" s="1" customFormat="1" ht="16.5" customHeight="1">
      <c r="B120" s="171"/>
      <c r="C120" s="192" t="s">
        <v>10</v>
      </c>
      <c r="D120" s="192" t="s">
        <v>290</v>
      </c>
      <c r="E120" s="193" t="s">
        <v>727</v>
      </c>
      <c r="F120" s="194" t="s">
        <v>728</v>
      </c>
      <c r="G120" s="195" t="s">
        <v>293</v>
      </c>
      <c r="H120" s="196">
        <v>0.36499999999999999</v>
      </c>
      <c r="I120" s="197"/>
      <c r="J120" s="198">
        <f t="shared" si="0"/>
        <v>0</v>
      </c>
      <c r="K120" s="194" t="s">
        <v>5</v>
      </c>
      <c r="L120" s="199"/>
      <c r="M120" s="200" t="s">
        <v>5</v>
      </c>
      <c r="N120" s="201" t="s">
        <v>42</v>
      </c>
      <c r="O120" s="40"/>
      <c r="P120" s="181">
        <f t="shared" si="1"/>
        <v>0</v>
      </c>
      <c r="Q120" s="181">
        <v>1</v>
      </c>
      <c r="R120" s="181">
        <f t="shared" si="2"/>
        <v>0.36499999999999999</v>
      </c>
      <c r="S120" s="181">
        <v>0</v>
      </c>
      <c r="T120" s="182">
        <f t="shared" si="3"/>
        <v>0</v>
      </c>
      <c r="AR120" s="22" t="s">
        <v>168</v>
      </c>
      <c r="AT120" s="22" t="s">
        <v>290</v>
      </c>
      <c r="AU120" s="22" t="s">
        <v>81</v>
      </c>
      <c r="AY120" s="22" t="s">
        <v>134</v>
      </c>
      <c r="BE120" s="183">
        <f t="shared" si="4"/>
        <v>0</v>
      </c>
      <c r="BF120" s="183">
        <f t="shared" si="5"/>
        <v>0</v>
      </c>
      <c r="BG120" s="183">
        <f t="shared" si="6"/>
        <v>0</v>
      </c>
      <c r="BH120" s="183">
        <f t="shared" si="7"/>
        <v>0</v>
      </c>
      <c r="BI120" s="183">
        <f t="shared" si="8"/>
        <v>0</v>
      </c>
      <c r="BJ120" s="22" t="s">
        <v>79</v>
      </c>
      <c r="BK120" s="183">
        <f t="shared" si="9"/>
        <v>0</v>
      </c>
      <c r="BL120" s="22" t="s">
        <v>152</v>
      </c>
      <c r="BM120" s="22" t="s">
        <v>729</v>
      </c>
    </row>
    <row r="121" spans="2:65" s="11" customFormat="1" ht="12">
      <c r="B121" s="202"/>
      <c r="D121" s="188" t="s">
        <v>303</v>
      </c>
      <c r="F121" s="203" t="s">
        <v>730</v>
      </c>
      <c r="H121" s="204">
        <v>0.36499999999999999</v>
      </c>
      <c r="I121" s="205"/>
      <c r="L121" s="202"/>
      <c r="M121" s="206"/>
      <c r="N121" s="207"/>
      <c r="O121" s="207"/>
      <c r="P121" s="207"/>
      <c r="Q121" s="207"/>
      <c r="R121" s="207"/>
      <c r="S121" s="207"/>
      <c r="T121" s="208"/>
      <c r="AT121" s="209" t="s">
        <v>303</v>
      </c>
      <c r="AU121" s="209" t="s">
        <v>81</v>
      </c>
      <c r="AV121" s="11" t="s">
        <v>81</v>
      </c>
      <c r="AW121" s="11" t="s">
        <v>6</v>
      </c>
      <c r="AX121" s="11" t="s">
        <v>79</v>
      </c>
      <c r="AY121" s="209" t="s">
        <v>134</v>
      </c>
    </row>
    <row r="122" spans="2:65" s="1" customFormat="1" ht="38.25" customHeight="1">
      <c r="B122" s="171"/>
      <c r="C122" s="172" t="s">
        <v>299</v>
      </c>
      <c r="D122" s="172" t="s">
        <v>137</v>
      </c>
      <c r="E122" s="173" t="s">
        <v>731</v>
      </c>
      <c r="F122" s="174" t="s">
        <v>732</v>
      </c>
      <c r="G122" s="175" t="s">
        <v>331</v>
      </c>
      <c r="H122" s="176">
        <v>11305.632</v>
      </c>
      <c r="I122" s="177"/>
      <c r="J122" s="178">
        <f>ROUND(I122*H122,2)</f>
        <v>0</v>
      </c>
      <c r="K122" s="174" t="s">
        <v>145</v>
      </c>
      <c r="L122" s="39"/>
      <c r="M122" s="179" t="s">
        <v>5</v>
      </c>
      <c r="N122" s="180" t="s">
        <v>42</v>
      </c>
      <c r="O122" s="40"/>
      <c r="P122" s="181">
        <f>O122*H122</f>
        <v>0</v>
      </c>
      <c r="Q122" s="181">
        <v>1.1800000000000001E-3</v>
      </c>
      <c r="R122" s="181">
        <f>Q122*H122</f>
        <v>13.340645760000001</v>
      </c>
      <c r="S122" s="181">
        <v>0</v>
      </c>
      <c r="T122" s="182">
        <f>S122*H122</f>
        <v>0</v>
      </c>
      <c r="AR122" s="22" t="s">
        <v>152</v>
      </c>
      <c r="AT122" s="22" t="s">
        <v>137</v>
      </c>
      <c r="AU122" s="22" t="s">
        <v>81</v>
      </c>
      <c r="AY122" s="22" t="s">
        <v>134</v>
      </c>
      <c r="BE122" s="183">
        <f>IF(N122="základní",J122,0)</f>
        <v>0</v>
      </c>
      <c r="BF122" s="183">
        <f>IF(N122="snížená",J122,0)</f>
        <v>0</v>
      </c>
      <c r="BG122" s="183">
        <f>IF(N122="zákl. přenesená",J122,0)</f>
        <v>0</v>
      </c>
      <c r="BH122" s="183">
        <f>IF(N122="sníž. přenesená",J122,0)</f>
        <v>0</v>
      </c>
      <c r="BI122" s="183">
        <f>IF(N122="nulová",J122,0)</f>
        <v>0</v>
      </c>
      <c r="BJ122" s="22" t="s">
        <v>79</v>
      </c>
      <c r="BK122" s="183">
        <f>ROUND(I122*H122,2)</f>
        <v>0</v>
      </c>
      <c r="BL122" s="22" t="s">
        <v>152</v>
      </c>
      <c r="BM122" s="22" t="s">
        <v>733</v>
      </c>
    </row>
    <row r="123" spans="2:65" s="1" customFormat="1" ht="51" customHeight="1">
      <c r="B123" s="171"/>
      <c r="C123" s="172" t="s">
        <v>305</v>
      </c>
      <c r="D123" s="172" t="s">
        <v>137</v>
      </c>
      <c r="E123" s="173" t="s">
        <v>734</v>
      </c>
      <c r="F123" s="174" t="s">
        <v>735</v>
      </c>
      <c r="G123" s="175" t="s">
        <v>331</v>
      </c>
      <c r="H123" s="176">
        <v>10305.632</v>
      </c>
      <c r="I123" s="177"/>
      <c r="J123" s="178">
        <f>ROUND(I123*H123,2)</f>
        <v>0</v>
      </c>
      <c r="K123" s="174" t="s">
        <v>145</v>
      </c>
      <c r="L123" s="39"/>
      <c r="M123" s="179" t="s">
        <v>5</v>
      </c>
      <c r="N123" s="180" t="s">
        <v>42</v>
      </c>
      <c r="O123" s="40"/>
      <c r="P123" s="181">
        <f>O123*H123</f>
        <v>0</v>
      </c>
      <c r="Q123" s="181">
        <v>4.4999999999999999E-4</v>
      </c>
      <c r="R123" s="181">
        <f>Q123*H123</f>
        <v>4.6375343999999998</v>
      </c>
      <c r="S123" s="181">
        <v>0</v>
      </c>
      <c r="T123" s="182">
        <f>S123*H123</f>
        <v>0</v>
      </c>
      <c r="AR123" s="22" t="s">
        <v>152</v>
      </c>
      <c r="AT123" s="22" t="s">
        <v>137</v>
      </c>
      <c r="AU123" s="22" t="s">
        <v>81</v>
      </c>
      <c r="AY123" s="22" t="s">
        <v>134</v>
      </c>
      <c r="BE123" s="183">
        <f>IF(N123="základní",J123,0)</f>
        <v>0</v>
      </c>
      <c r="BF123" s="183">
        <f>IF(N123="snížená",J123,0)</f>
        <v>0</v>
      </c>
      <c r="BG123" s="183">
        <f>IF(N123="zákl. přenesená",J123,0)</f>
        <v>0</v>
      </c>
      <c r="BH123" s="183">
        <f>IF(N123="sníž. přenesená",J123,0)</f>
        <v>0</v>
      </c>
      <c r="BI123" s="183">
        <f>IF(N123="nulová",J123,0)</f>
        <v>0</v>
      </c>
      <c r="BJ123" s="22" t="s">
        <v>79</v>
      </c>
      <c r="BK123" s="183">
        <f>ROUND(I123*H123,2)</f>
        <v>0</v>
      </c>
      <c r="BL123" s="22" t="s">
        <v>152</v>
      </c>
      <c r="BM123" s="22" t="s">
        <v>736</v>
      </c>
    </row>
    <row r="124" spans="2:65" s="1" customFormat="1" ht="38.25" customHeight="1">
      <c r="B124" s="171"/>
      <c r="C124" s="172" t="s">
        <v>310</v>
      </c>
      <c r="D124" s="172" t="s">
        <v>137</v>
      </c>
      <c r="E124" s="173" t="s">
        <v>737</v>
      </c>
      <c r="F124" s="174" t="s">
        <v>738</v>
      </c>
      <c r="G124" s="175" t="s">
        <v>331</v>
      </c>
      <c r="H124" s="176">
        <v>10305.632</v>
      </c>
      <c r="I124" s="177"/>
      <c r="J124" s="178">
        <f>ROUND(I124*H124,2)</f>
        <v>0</v>
      </c>
      <c r="K124" s="174" t="s">
        <v>145</v>
      </c>
      <c r="L124" s="39"/>
      <c r="M124" s="179" t="s">
        <v>5</v>
      </c>
      <c r="N124" s="180" t="s">
        <v>42</v>
      </c>
      <c r="O124" s="40"/>
      <c r="P124" s="181">
        <f>O124*H124</f>
        <v>0</v>
      </c>
      <c r="Q124" s="181">
        <v>0</v>
      </c>
      <c r="R124" s="181">
        <f>Q124*H124</f>
        <v>0</v>
      </c>
      <c r="S124" s="181">
        <v>0</v>
      </c>
      <c r="T124" s="182">
        <f>S124*H124</f>
        <v>0</v>
      </c>
      <c r="AR124" s="22" t="s">
        <v>152</v>
      </c>
      <c r="AT124" s="22" t="s">
        <v>137</v>
      </c>
      <c r="AU124" s="22" t="s">
        <v>81</v>
      </c>
      <c r="AY124" s="22" t="s">
        <v>134</v>
      </c>
      <c r="BE124" s="183">
        <f>IF(N124="základní",J124,0)</f>
        <v>0</v>
      </c>
      <c r="BF124" s="183">
        <f>IF(N124="snížená",J124,0)</f>
        <v>0</v>
      </c>
      <c r="BG124" s="183">
        <f>IF(N124="zákl. přenesená",J124,0)</f>
        <v>0</v>
      </c>
      <c r="BH124" s="183">
        <f>IF(N124="sníž. přenesená",J124,0)</f>
        <v>0</v>
      </c>
      <c r="BI124" s="183">
        <f>IF(N124="nulová",J124,0)</f>
        <v>0</v>
      </c>
      <c r="BJ124" s="22" t="s">
        <v>79</v>
      </c>
      <c r="BK124" s="183">
        <f>ROUND(I124*H124,2)</f>
        <v>0</v>
      </c>
      <c r="BL124" s="22" t="s">
        <v>152</v>
      </c>
      <c r="BM124" s="22" t="s">
        <v>739</v>
      </c>
    </row>
    <row r="125" spans="2:65" s="1" customFormat="1" ht="25.5" customHeight="1">
      <c r="B125" s="171"/>
      <c r="C125" s="172" t="s">
        <v>314</v>
      </c>
      <c r="D125" s="172" t="s">
        <v>137</v>
      </c>
      <c r="E125" s="173" t="s">
        <v>740</v>
      </c>
      <c r="F125" s="174" t="s">
        <v>741</v>
      </c>
      <c r="G125" s="175" t="s">
        <v>331</v>
      </c>
      <c r="H125" s="176">
        <v>1029.1199999999999</v>
      </c>
      <c r="I125" s="177"/>
      <c r="J125" s="178">
        <f>ROUND(I125*H125,2)</f>
        <v>0</v>
      </c>
      <c r="K125" s="174" t="s">
        <v>145</v>
      </c>
      <c r="L125" s="39"/>
      <c r="M125" s="179" t="s">
        <v>5</v>
      </c>
      <c r="N125" s="180" t="s">
        <v>42</v>
      </c>
      <c r="O125" s="40"/>
      <c r="P125" s="181">
        <f>O125*H125</f>
        <v>0</v>
      </c>
      <c r="Q125" s="181">
        <v>2.5999999999999998E-4</v>
      </c>
      <c r="R125" s="181">
        <f>Q125*H125</f>
        <v>0.26757119999999995</v>
      </c>
      <c r="S125" s="181">
        <v>0</v>
      </c>
      <c r="T125" s="182">
        <f>S125*H125</f>
        <v>0</v>
      </c>
      <c r="AR125" s="22" t="s">
        <v>152</v>
      </c>
      <c r="AT125" s="22" t="s">
        <v>137</v>
      </c>
      <c r="AU125" s="22" t="s">
        <v>81</v>
      </c>
      <c r="AY125" s="22" t="s">
        <v>134</v>
      </c>
      <c r="BE125" s="183">
        <f>IF(N125="základní",J125,0)</f>
        <v>0</v>
      </c>
      <c r="BF125" s="183">
        <f>IF(N125="snížená",J125,0)</f>
        <v>0</v>
      </c>
      <c r="BG125" s="183">
        <f>IF(N125="zákl. přenesená",J125,0)</f>
        <v>0</v>
      </c>
      <c r="BH125" s="183">
        <f>IF(N125="sníž. přenesená",J125,0)</f>
        <v>0</v>
      </c>
      <c r="BI125" s="183">
        <f>IF(N125="nulová",J125,0)</f>
        <v>0</v>
      </c>
      <c r="BJ125" s="22" t="s">
        <v>79</v>
      </c>
      <c r="BK125" s="183">
        <f>ROUND(I125*H125,2)</f>
        <v>0</v>
      </c>
      <c r="BL125" s="22" t="s">
        <v>152</v>
      </c>
      <c r="BM125" s="22" t="s">
        <v>742</v>
      </c>
    </row>
    <row r="126" spans="2:65" s="1" customFormat="1" ht="48">
      <c r="B126" s="39"/>
      <c r="D126" s="188" t="s">
        <v>215</v>
      </c>
      <c r="F126" s="189" t="s">
        <v>743</v>
      </c>
      <c r="I126" s="190"/>
      <c r="L126" s="39"/>
      <c r="M126" s="191"/>
      <c r="N126" s="40"/>
      <c r="O126" s="40"/>
      <c r="P126" s="40"/>
      <c r="Q126" s="40"/>
      <c r="R126" s="40"/>
      <c r="S126" s="40"/>
      <c r="T126" s="68"/>
      <c r="AT126" s="22" t="s">
        <v>215</v>
      </c>
      <c r="AU126" s="22" t="s">
        <v>81</v>
      </c>
    </row>
    <row r="127" spans="2:65" s="1" customFormat="1" ht="25.5" customHeight="1">
      <c r="B127" s="171"/>
      <c r="C127" s="172" t="s">
        <v>318</v>
      </c>
      <c r="D127" s="172" t="s">
        <v>137</v>
      </c>
      <c r="E127" s="173" t="s">
        <v>744</v>
      </c>
      <c r="F127" s="174" t="s">
        <v>745</v>
      </c>
      <c r="G127" s="175" t="s">
        <v>331</v>
      </c>
      <c r="H127" s="176">
        <v>1029.1199999999999</v>
      </c>
      <c r="I127" s="177"/>
      <c r="J127" s="178">
        <f>ROUND(I127*H127,2)</f>
        <v>0</v>
      </c>
      <c r="K127" s="174" t="s">
        <v>145</v>
      </c>
      <c r="L127" s="39"/>
      <c r="M127" s="179" t="s">
        <v>5</v>
      </c>
      <c r="N127" s="180" t="s">
        <v>42</v>
      </c>
      <c r="O127" s="40"/>
      <c r="P127" s="181">
        <f>O127*H127</f>
        <v>0</v>
      </c>
      <c r="Q127" s="181">
        <v>0</v>
      </c>
      <c r="R127" s="181">
        <f>Q127*H127</f>
        <v>0</v>
      </c>
      <c r="S127" s="181">
        <v>0</v>
      </c>
      <c r="T127" s="182">
        <f>S127*H127</f>
        <v>0</v>
      </c>
      <c r="AR127" s="22" t="s">
        <v>152</v>
      </c>
      <c r="AT127" s="22" t="s">
        <v>137</v>
      </c>
      <c r="AU127" s="22" t="s">
        <v>81</v>
      </c>
      <c r="AY127" s="22" t="s">
        <v>134</v>
      </c>
      <c r="BE127" s="183">
        <f>IF(N127="základní",J127,0)</f>
        <v>0</v>
      </c>
      <c r="BF127" s="183">
        <f>IF(N127="snížená",J127,0)</f>
        <v>0</v>
      </c>
      <c r="BG127" s="183">
        <f>IF(N127="zákl. přenesená",J127,0)</f>
        <v>0</v>
      </c>
      <c r="BH127" s="183">
        <f>IF(N127="sníž. přenesená",J127,0)</f>
        <v>0</v>
      </c>
      <c r="BI127" s="183">
        <f>IF(N127="nulová",J127,0)</f>
        <v>0</v>
      </c>
      <c r="BJ127" s="22" t="s">
        <v>79</v>
      </c>
      <c r="BK127" s="183">
        <f>ROUND(I127*H127,2)</f>
        <v>0</v>
      </c>
      <c r="BL127" s="22" t="s">
        <v>152</v>
      </c>
      <c r="BM127" s="22" t="s">
        <v>746</v>
      </c>
    </row>
    <row r="128" spans="2:65" s="1" customFormat="1" ht="48">
      <c r="B128" s="39"/>
      <c r="D128" s="188" t="s">
        <v>215</v>
      </c>
      <c r="F128" s="189" t="s">
        <v>743</v>
      </c>
      <c r="I128" s="190"/>
      <c r="L128" s="39"/>
      <c r="M128" s="191"/>
      <c r="N128" s="40"/>
      <c r="O128" s="40"/>
      <c r="P128" s="40"/>
      <c r="Q128" s="40"/>
      <c r="R128" s="40"/>
      <c r="S128" s="40"/>
      <c r="T128" s="68"/>
      <c r="AT128" s="22" t="s">
        <v>215</v>
      </c>
      <c r="AU128" s="22" t="s">
        <v>81</v>
      </c>
    </row>
    <row r="129" spans="2:65" s="1" customFormat="1" ht="16.5" customHeight="1">
      <c r="B129" s="171"/>
      <c r="C129" s="192" t="s">
        <v>323</v>
      </c>
      <c r="D129" s="192" t="s">
        <v>290</v>
      </c>
      <c r="E129" s="193" t="s">
        <v>747</v>
      </c>
      <c r="F129" s="194" t="s">
        <v>748</v>
      </c>
      <c r="G129" s="195" t="s">
        <v>293</v>
      </c>
      <c r="H129" s="196">
        <v>1.0289999999999999</v>
      </c>
      <c r="I129" s="197"/>
      <c r="J129" s="198">
        <f>ROUND(I129*H129,2)</f>
        <v>0</v>
      </c>
      <c r="K129" s="194" t="s">
        <v>5</v>
      </c>
      <c r="L129" s="199"/>
      <c r="M129" s="200" t="s">
        <v>5</v>
      </c>
      <c r="N129" s="201" t="s">
        <v>42</v>
      </c>
      <c r="O129" s="40"/>
      <c r="P129" s="181">
        <f>O129*H129</f>
        <v>0</v>
      </c>
      <c r="Q129" s="181">
        <v>1</v>
      </c>
      <c r="R129" s="181">
        <f>Q129*H129</f>
        <v>1.0289999999999999</v>
      </c>
      <c r="S129" s="181">
        <v>0</v>
      </c>
      <c r="T129" s="182">
        <f>S129*H129</f>
        <v>0</v>
      </c>
      <c r="AR129" s="22" t="s">
        <v>168</v>
      </c>
      <c r="AT129" s="22" t="s">
        <v>290</v>
      </c>
      <c r="AU129" s="22" t="s">
        <v>81</v>
      </c>
      <c r="AY129" s="22" t="s">
        <v>134</v>
      </c>
      <c r="BE129" s="183">
        <f>IF(N129="základní",J129,0)</f>
        <v>0</v>
      </c>
      <c r="BF129" s="183">
        <f>IF(N129="snížená",J129,0)</f>
        <v>0</v>
      </c>
      <c r="BG129" s="183">
        <f>IF(N129="zákl. přenesená",J129,0)</f>
        <v>0</v>
      </c>
      <c r="BH129" s="183">
        <f>IF(N129="sníž. přenesená",J129,0)</f>
        <v>0</v>
      </c>
      <c r="BI129" s="183">
        <f>IF(N129="nulová",J129,0)</f>
        <v>0</v>
      </c>
      <c r="BJ129" s="22" t="s">
        <v>79</v>
      </c>
      <c r="BK129" s="183">
        <f>ROUND(I129*H129,2)</f>
        <v>0</v>
      </c>
      <c r="BL129" s="22" t="s">
        <v>152</v>
      </c>
      <c r="BM129" s="22" t="s">
        <v>749</v>
      </c>
    </row>
    <row r="130" spans="2:65" s="1" customFormat="1" ht="16.5" customHeight="1">
      <c r="B130" s="171"/>
      <c r="C130" s="172" t="s">
        <v>328</v>
      </c>
      <c r="D130" s="172" t="s">
        <v>137</v>
      </c>
      <c r="E130" s="173" t="s">
        <v>750</v>
      </c>
      <c r="F130" s="174" t="s">
        <v>751</v>
      </c>
      <c r="G130" s="175" t="s">
        <v>256</v>
      </c>
      <c r="H130" s="176">
        <v>136.96</v>
      </c>
      <c r="I130" s="177"/>
      <c r="J130" s="178">
        <f>ROUND(I130*H130,2)</f>
        <v>0</v>
      </c>
      <c r="K130" s="174" t="s">
        <v>145</v>
      </c>
      <c r="L130" s="39"/>
      <c r="M130" s="179" t="s">
        <v>5</v>
      </c>
      <c r="N130" s="180" t="s">
        <v>42</v>
      </c>
      <c r="O130" s="40"/>
      <c r="P130" s="181">
        <f>O130*H130</f>
        <v>0</v>
      </c>
      <c r="Q130" s="181">
        <v>0</v>
      </c>
      <c r="R130" s="181">
        <f>Q130*H130</f>
        <v>0</v>
      </c>
      <c r="S130" s="181">
        <v>0</v>
      </c>
      <c r="T130" s="182">
        <f>S130*H130</f>
        <v>0</v>
      </c>
      <c r="AR130" s="22" t="s">
        <v>152</v>
      </c>
      <c r="AT130" s="22" t="s">
        <v>137</v>
      </c>
      <c r="AU130" s="22" t="s">
        <v>81</v>
      </c>
      <c r="AY130" s="22" t="s">
        <v>134</v>
      </c>
      <c r="BE130" s="183">
        <f>IF(N130="základní",J130,0)</f>
        <v>0</v>
      </c>
      <c r="BF130" s="183">
        <f>IF(N130="snížená",J130,0)</f>
        <v>0</v>
      </c>
      <c r="BG130" s="183">
        <f>IF(N130="zákl. přenesená",J130,0)</f>
        <v>0</v>
      </c>
      <c r="BH130" s="183">
        <f>IF(N130="sníž. přenesená",J130,0)</f>
        <v>0</v>
      </c>
      <c r="BI130" s="183">
        <f>IF(N130="nulová",J130,0)</f>
        <v>0</v>
      </c>
      <c r="BJ130" s="22" t="s">
        <v>79</v>
      </c>
      <c r="BK130" s="183">
        <f>ROUND(I130*H130,2)</f>
        <v>0</v>
      </c>
      <c r="BL130" s="22" t="s">
        <v>152</v>
      </c>
      <c r="BM130" s="22" t="s">
        <v>752</v>
      </c>
    </row>
    <row r="131" spans="2:65" s="1" customFormat="1" ht="144">
      <c r="B131" s="39"/>
      <c r="D131" s="188" t="s">
        <v>215</v>
      </c>
      <c r="F131" s="189" t="s">
        <v>753</v>
      </c>
      <c r="I131" s="190"/>
      <c r="L131" s="39"/>
      <c r="M131" s="191"/>
      <c r="N131" s="40"/>
      <c r="O131" s="40"/>
      <c r="P131" s="40"/>
      <c r="Q131" s="40"/>
      <c r="R131" s="40"/>
      <c r="S131" s="40"/>
      <c r="T131" s="68"/>
      <c r="AT131" s="22" t="s">
        <v>215</v>
      </c>
      <c r="AU131" s="22" t="s">
        <v>81</v>
      </c>
    </row>
    <row r="132" spans="2:65" s="1" customFormat="1" ht="38.25" customHeight="1">
      <c r="B132" s="171"/>
      <c r="C132" s="172" t="s">
        <v>333</v>
      </c>
      <c r="D132" s="172" t="s">
        <v>137</v>
      </c>
      <c r="E132" s="173" t="s">
        <v>276</v>
      </c>
      <c r="F132" s="174" t="s">
        <v>754</v>
      </c>
      <c r="G132" s="175" t="s">
        <v>256</v>
      </c>
      <c r="H132" s="176">
        <v>22.95</v>
      </c>
      <c r="I132" s="177"/>
      <c r="J132" s="178">
        <f>ROUND(I132*H132,2)</f>
        <v>0</v>
      </c>
      <c r="K132" s="174" t="s">
        <v>145</v>
      </c>
      <c r="L132" s="39"/>
      <c r="M132" s="179" t="s">
        <v>5</v>
      </c>
      <c r="N132" s="180" t="s">
        <v>42</v>
      </c>
      <c r="O132" s="40"/>
      <c r="P132" s="181">
        <f>O132*H132</f>
        <v>0</v>
      </c>
      <c r="Q132" s="181">
        <v>0</v>
      </c>
      <c r="R132" s="181">
        <f>Q132*H132</f>
        <v>0</v>
      </c>
      <c r="S132" s="181">
        <v>0</v>
      </c>
      <c r="T132" s="182">
        <f>S132*H132</f>
        <v>0</v>
      </c>
      <c r="AR132" s="22" t="s">
        <v>152</v>
      </c>
      <c r="AT132" s="22" t="s">
        <v>137</v>
      </c>
      <c r="AU132" s="22" t="s">
        <v>81</v>
      </c>
      <c r="AY132" s="22" t="s">
        <v>134</v>
      </c>
      <c r="BE132" s="183">
        <f>IF(N132="základní",J132,0)</f>
        <v>0</v>
      </c>
      <c r="BF132" s="183">
        <f>IF(N132="snížená",J132,0)</f>
        <v>0</v>
      </c>
      <c r="BG132" s="183">
        <f>IF(N132="zákl. přenesená",J132,0)</f>
        <v>0</v>
      </c>
      <c r="BH132" s="183">
        <f>IF(N132="sníž. přenesená",J132,0)</f>
        <v>0</v>
      </c>
      <c r="BI132" s="183">
        <f>IF(N132="nulová",J132,0)</f>
        <v>0</v>
      </c>
      <c r="BJ132" s="22" t="s">
        <v>79</v>
      </c>
      <c r="BK132" s="183">
        <f>ROUND(I132*H132,2)</f>
        <v>0</v>
      </c>
      <c r="BL132" s="22" t="s">
        <v>152</v>
      </c>
      <c r="BM132" s="22" t="s">
        <v>755</v>
      </c>
    </row>
    <row r="133" spans="2:65" s="1" customFormat="1" ht="192">
      <c r="B133" s="39"/>
      <c r="D133" s="188" t="s">
        <v>215</v>
      </c>
      <c r="F133" s="189" t="s">
        <v>274</v>
      </c>
      <c r="I133" s="190"/>
      <c r="L133" s="39"/>
      <c r="M133" s="191"/>
      <c r="N133" s="40"/>
      <c r="O133" s="40"/>
      <c r="P133" s="40"/>
      <c r="Q133" s="40"/>
      <c r="R133" s="40"/>
      <c r="S133" s="40"/>
      <c r="T133" s="68"/>
      <c r="AT133" s="22" t="s">
        <v>215</v>
      </c>
      <c r="AU133" s="22" t="s">
        <v>81</v>
      </c>
    </row>
    <row r="134" spans="2:65" s="1" customFormat="1" ht="51" customHeight="1">
      <c r="B134" s="171"/>
      <c r="C134" s="172" t="s">
        <v>338</v>
      </c>
      <c r="D134" s="172" t="s">
        <v>137</v>
      </c>
      <c r="E134" s="173" t="s">
        <v>756</v>
      </c>
      <c r="F134" s="174" t="s">
        <v>757</v>
      </c>
      <c r="G134" s="175" t="s">
        <v>256</v>
      </c>
      <c r="H134" s="176">
        <v>344.25</v>
      </c>
      <c r="I134" s="177"/>
      <c r="J134" s="178">
        <f>ROUND(I134*H134,2)</f>
        <v>0</v>
      </c>
      <c r="K134" s="174" t="s">
        <v>145</v>
      </c>
      <c r="L134" s="39"/>
      <c r="M134" s="179" t="s">
        <v>5</v>
      </c>
      <c r="N134" s="180" t="s">
        <v>42</v>
      </c>
      <c r="O134" s="40"/>
      <c r="P134" s="181">
        <f>O134*H134</f>
        <v>0</v>
      </c>
      <c r="Q134" s="181">
        <v>0</v>
      </c>
      <c r="R134" s="181">
        <f>Q134*H134</f>
        <v>0</v>
      </c>
      <c r="S134" s="181">
        <v>0</v>
      </c>
      <c r="T134" s="182">
        <f>S134*H134</f>
        <v>0</v>
      </c>
      <c r="AR134" s="22" t="s">
        <v>152</v>
      </c>
      <c r="AT134" s="22" t="s">
        <v>137</v>
      </c>
      <c r="AU134" s="22" t="s">
        <v>81</v>
      </c>
      <c r="AY134" s="22" t="s">
        <v>134</v>
      </c>
      <c r="BE134" s="183">
        <f>IF(N134="základní",J134,0)</f>
        <v>0</v>
      </c>
      <c r="BF134" s="183">
        <f>IF(N134="snížená",J134,0)</f>
        <v>0</v>
      </c>
      <c r="BG134" s="183">
        <f>IF(N134="zákl. přenesená",J134,0)</f>
        <v>0</v>
      </c>
      <c r="BH134" s="183">
        <f>IF(N134="sníž. přenesená",J134,0)</f>
        <v>0</v>
      </c>
      <c r="BI134" s="183">
        <f>IF(N134="nulová",J134,0)</f>
        <v>0</v>
      </c>
      <c r="BJ134" s="22" t="s">
        <v>79</v>
      </c>
      <c r="BK134" s="183">
        <f>ROUND(I134*H134,2)</f>
        <v>0</v>
      </c>
      <c r="BL134" s="22" t="s">
        <v>152</v>
      </c>
      <c r="BM134" s="22" t="s">
        <v>758</v>
      </c>
    </row>
    <row r="135" spans="2:65" s="1" customFormat="1" ht="192">
      <c r="B135" s="39"/>
      <c r="D135" s="188" t="s">
        <v>215</v>
      </c>
      <c r="F135" s="189" t="s">
        <v>274</v>
      </c>
      <c r="I135" s="190"/>
      <c r="L135" s="39"/>
      <c r="M135" s="191"/>
      <c r="N135" s="40"/>
      <c r="O135" s="40"/>
      <c r="P135" s="40"/>
      <c r="Q135" s="40"/>
      <c r="R135" s="40"/>
      <c r="S135" s="40"/>
      <c r="T135" s="68"/>
      <c r="AT135" s="22" t="s">
        <v>215</v>
      </c>
      <c r="AU135" s="22" t="s">
        <v>81</v>
      </c>
    </row>
    <row r="136" spans="2:65" s="11" customFormat="1" ht="12">
      <c r="B136" s="202"/>
      <c r="D136" s="188" t="s">
        <v>303</v>
      </c>
      <c r="E136" s="209" t="s">
        <v>5</v>
      </c>
      <c r="F136" s="203" t="s">
        <v>759</v>
      </c>
      <c r="H136" s="204">
        <v>344.25</v>
      </c>
      <c r="I136" s="205"/>
      <c r="L136" s="202"/>
      <c r="M136" s="206"/>
      <c r="N136" s="207"/>
      <c r="O136" s="207"/>
      <c r="P136" s="207"/>
      <c r="Q136" s="207"/>
      <c r="R136" s="207"/>
      <c r="S136" s="207"/>
      <c r="T136" s="208"/>
      <c r="AT136" s="209" t="s">
        <v>303</v>
      </c>
      <c r="AU136" s="209" t="s">
        <v>81</v>
      </c>
      <c r="AV136" s="11" t="s">
        <v>81</v>
      </c>
      <c r="AW136" s="11" t="s">
        <v>34</v>
      </c>
      <c r="AX136" s="11" t="s">
        <v>71</v>
      </c>
      <c r="AY136" s="209" t="s">
        <v>134</v>
      </c>
    </row>
    <row r="137" spans="2:65" s="12" customFormat="1" ht="12">
      <c r="B137" s="210"/>
      <c r="D137" s="188" t="s">
        <v>303</v>
      </c>
      <c r="E137" s="211" t="s">
        <v>5</v>
      </c>
      <c r="F137" s="212" t="s">
        <v>352</v>
      </c>
      <c r="H137" s="213">
        <v>344.25</v>
      </c>
      <c r="I137" s="214"/>
      <c r="L137" s="210"/>
      <c r="M137" s="215"/>
      <c r="N137" s="216"/>
      <c r="O137" s="216"/>
      <c r="P137" s="216"/>
      <c r="Q137" s="216"/>
      <c r="R137" s="216"/>
      <c r="S137" s="216"/>
      <c r="T137" s="217"/>
      <c r="AT137" s="211" t="s">
        <v>303</v>
      </c>
      <c r="AU137" s="211" t="s">
        <v>81</v>
      </c>
      <c r="AV137" s="12" t="s">
        <v>152</v>
      </c>
      <c r="AW137" s="12" t="s">
        <v>34</v>
      </c>
      <c r="AX137" s="12" t="s">
        <v>79</v>
      </c>
      <c r="AY137" s="211" t="s">
        <v>134</v>
      </c>
    </row>
    <row r="138" spans="2:65" s="1" customFormat="1" ht="38.25" customHeight="1">
      <c r="B138" s="171"/>
      <c r="C138" s="172" t="s">
        <v>342</v>
      </c>
      <c r="D138" s="172" t="s">
        <v>137</v>
      </c>
      <c r="E138" s="173" t="s">
        <v>760</v>
      </c>
      <c r="F138" s="174" t="s">
        <v>761</v>
      </c>
      <c r="G138" s="175" t="s">
        <v>256</v>
      </c>
      <c r="H138" s="176">
        <v>136.96</v>
      </c>
      <c r="I138" s="177"/>
      <c r="J138" s="178">
        <f>ROUND(I138*H138,2)</f>
        <v>0</v>
      </c>
      <c r="K138" s="174" t="s">
        <v>145</v>
      </c>
      <c r="L138" s="39"/>
      <c r="M138" s="179" t="s">
        <v>5</v>
      </c>
      <c r="N138" s="180" t="s">
        <v>42</v>
      </c>
      <c r="O138" s="40"/>
      <c r="P138" s="181">
        <f>O138*H138</f>
        <v>0</v>
      </c>
      <c r="Q138" s="181">
        <v>0</v>
      </c>
      <c r="R138" s="181">
        <f>Q138*H138</f>
        <v>0</v>
      </c>
      <c r="S138" s="181">
        <v>0</v>
      </c>
      <c r="T138" s="182">
        <f>S138*H138</f>
        <v>0</v>
      </c>
      <c r="AR138" s="22" t="s">
        <v>152</v>
      </c>
      <c r="AT138" s="22" t="s">
        <v>137</v>
      </c>
      <c r="AU138" s="22" t="s">
        <v>81</v>
      </c>
      <c r="AY138" s="22" t="s">
        <v>134</v>
      </c>
      <c r="BE138" s="183">
        <f>IF(N138="základní",J138,0)</f>
        <v>0</v>
      </c>
      <c r="BF138" s="183">
        <f>IF(N138="snížená",J138,0)</f>
        <v>0</v>
      </c>
      <c r="BG138" s="183">
        <f>IF(N138="zákl. přenesená",J138,0)</f>
        <v>0</v>
      </c>
      <c r="BH138" s="183">
        <f>IF(N138="sníž. přenesená",J138,0)</f>
        <v>0</v>
      </c>
      <c r="BI138" s="183">
        <f>IF(N138="nulová",J138,0)</f>
        <v>0</v>
      </c>
      <c r="BJ138" s="22" t="s">
        <v>79</v>
      </c>
      <c r="BK138" s="183">
        <f>ROUND(I138*H138,2)</f>
        <v>0</v>
      </c>
      <c r="BL138" s="22" t="s">
        <v>152</v>
      </c>
      <c r="BM138" s="22" t="s">
        <v>762</v>
      </c>
    </row>
    <row r="139" spans="2:65" s="1" customFormat="1" ht="192">
      <c r="B139" s="39"/>
      <c r="D139" s="188" t="s">
        <v>215</v>
      </c>
      <c r="F139" s="189" t="s">
        <v>274</v>
      </c>
      <c r="I139" s="190"/>
      <c r="L139" s="39"/>
      <c r="M139" s="191"/>
      <c r="N139" s="40"/>
      <c r="O139" s="40"/>
      <c r="P139" s="40"/>
      <c r="Q139" s="40"/>
      <c r="R139" s="40"/>
      <c r="S139" s="40"/>
      <c r="T139" s="68"/>
      <c r="AT139" s="22" t="s">
        <v>215</v>
      </c>
      <c r="AU139" s="22" t="s">
        <v>81</v>
      </c>
    </row>
    <row r="140" spans="2:65" s="1" customFormat="1" ht="51" customHeight="1">
      <c r="B140" s="171"/>
      <c r="C140" s="172" t="s">
        <v>347</v>
      </c>
      <c r="D140" s="172" t="s">
        <v>137</v>
      </c>
      <c r="E140" s="173" t="s">
        <v>763</v>
      </c>
      <c r="F140" s="174" t="s">
        <v>764</v>
      </c>
      <c r="G140" s="175" t="s">
        <v>256</v>
      </c>
      <c r="H140" s="176">
        <v>2054.4</v>
      </c>
      <c r="I140" s="177"/>
      <c r="J140" s="178">
        <f>ROUND(I140*H140,2)</f>
        <v>0</v>
      </c>
      <c r="K140" s="174" t="s">
        <v>145</v>
      </c>
      <c r="L140" s="39"/>
      <c r="M140" s="179" t="s">
        <v>5</v>
      </c>
      <c r="N140" s="180" t="s">
        <v>42</v>
      </c>
      <c r="O140" s="40"/>
      <c r="P140" s="181">
        <f>O140*H140</f>
        <v>0</v>
      </c>
      <c r="Q140" s="181">
        <v>0</v>
      </c>
      <c r="R140" s="181">
        <f>Q140*H140</f>
        <v>0</v>
      </c>
      <c r="S140" s="181">
        <v>0</v>
      </c>
      <c r="T140" s="182">
        <f>S140*H140</f>
        <v>0</v>
      </c>
      <c r="AR140" s="22" t="s">
        <v>152</v>
      </c>
      <c r="AT140" s="22" t="s">
        <v>137</v>
      </c>
      <c r="AU140" s="22" t="s">
        <v>81</v>
      </c>
      <c r="AY140" s="22" t="s">
        <v>134</v>
      </c>
      <c r="BE140" s="183">
        <f>IF(N140="základní",J140,0)</f>
        <v>0</v>
      </c>
      <c r="BF140" s="183">
        <f>IF(N140="snížená",J140,0)</f>
        <v>0</v>
      </c>
      <c r="BG140" s="183">
        <f>IF(N140="zákl. přenesená",J140,0)</f>
        <v>0</v>
      </c>
      <c r="BH140" s="183">
        <f>IF(N140="sníž. přenesená",J140,0)</f>
        <v>0</v>
      </c>
      <c r="BI140" s="183">
        <f>IF(N140="nulová",J140,0)</f>
        <v>0</v>
      </c>
      <c r="BJ140" s="22" t="s">
        <v>79</v>
      </c>
      <c r="BK140" s="183">
        <f>ROUND(I140*H140,2)</f>
        <v>0</v>
      </c>
      <c r="BL140" s="22" t="s">
        <v>152</v>
      </c>
      <c r="BM140" s="22" t="s">
        <v>765</v>
      </c>
    </row>
    <row r="141" spans="2:65" s="1" customFormat="1" ht="192">
      <c r="B141" s="39"/>
      <c r="D141" s="188" t="s">
        <v>215</v>
      </c>
      <c r="F141" s="189" t="s">
        <v>274</v>
      </c>
      <c r="I141" s="190"/>
      <c r="L141" s="39"/>
      <c r="M141" s="191"/>
      <c r="N141" s="40"/>
      <c r="O141" s="40"/>
      <c r="P141" s="40"/>
      <c r="Q141" s="40"/>
      <c r="R141" s="40"/>
      <c r="S141" s="40"/>
      <c r="T141" s="68"/>
      <c r="AT141" s="22" t="s">
        <v>215</v>
      </c>
      <c r="AU141" s="22" t="s">
        <v>81</v>
      </c>
    </row>
    <row r="142" spans="2:65" s="11" customFormat="1" ht="12">
      <c r="B142" s="202"/>
      <c r="D142" s="188" t="s">
        <v>303</v>
      </c>
      <c r="E142" s="209" t="s">
        <v>5</v>
      </c>
      <c r="F142" s="203" t="s">
        <v>766</v>
      </c>
      <c r="H142" s="204">
        <v>2054.4</v>
      </c>
      <c r="I142" s="205"/>
      <c r="L142" s="202"/>
      <c r="M142" s="206"/>
      <c r="N142" s="207"/>
      <c r="O142" s="207"/>
      <c r="P142" s="207"/>
      <c r="Q142" s="207"/>
      <c r="R142" s="207"/>
      <c r="S142" s="207"/>
      <c r="T142" s="208"/>
      <c r="AT142" s="209" t="s">
        <v>303</v>
      </c>
      <c r="AU142" s="209" t="s">
        <v>81</v>
      </c>
      <c r="AV142" s="11" t="s">
        <v>81</v>
      </c>
      <c r="AW142" s="11" t="s">
        <v>34</v>
      </c>
      <c r="AX142" s="11" t="s">
        <v>71</v>
      </c>
      <c r="AY142" s="209" t="s">
        <v>134</v>
      </c>
    </row>
    <row r="143" spans="2:65" s="12" customFormat="1" ht="12">
      <c r="B143" s="210"/>
      <c r="D143" s="188" t="s">
        <v>303</v>
      </c>
      <c r="E143" s="211" t="s">
        <v>5</v>
      </c>
      <c r="F143" s="212" t="s">
        <v>352</v>
      </c>
      <c r="H143" s="213">
        <v>2054.4</v>
      </c>
      <c r="I143" s="214"/>
      <c r="L143" s="210"/>
      <c r="M143" s="215"/>
      <c r="N143" s="216"/>
      <c r="O143" s="216"/>
      <c r="P143" s="216"/>
      <c r="Q143" s="216"/>
      <c r="R143" s="216"/>
      <c r="S143" s="216"/>
      <c r="T143" s="217"/>
      <c r="AT143" s="211" t="s">
        <v>303</v>
      </c>
      <c r="AU143" s="211" t="s">
        <v>81</v>
      </c>
      <c r="AV143" s="12" t="s">
        <v>152</v>
      </c>
      <c r="AW143" s="12" t="s">
        <v>34</v>
      </c>
      <c r="AX143" s="12" t="s">
        <v>79</v>
      </c>
      <c r="AY143" s="211" t="s">
        <v>134</v>
      </c>
    </row>
    <row r="144" spans="2:65" s="1" customFormat="1" ht="25.5" customHeight="1">
      <c r="B144" s="171"/>
      <c r="C144" s="172" t="s">
        <v>353</v>
      </c>
      <c r="D144" s="172" t="s">
        <v>137</v>
      </c>
      <c r="E144" s="173" t="s">
        <v>767</v>
      </c>
      <c r="F144" s="174" t="s">
        <v>768</v>
      </c>
      <c r="G144" s="175" t="s">
        <v>256</v>
      </c>
      <c r="H144" s="176">
        <v>136.96</v>
      </c>
      <c r="I144" s="177"/>
      <c r="J144" s="178">
        <f>ROUND(I144*H144,2)</f>
        <v>0</v>
      </c>
      <c r="K144" s="174" t="s">
        <v>145</v>
      </c>
      <c r="L144" s="39"/>
      <c r="M144" s="179" t="s">
        <v>5</v>
      </c>
      <c r="N144" s="180" t="s">
        <v>42</v>
      </c>
      <c r="O144" s="40"/>
      <c r="P144" s="181">
        <f>O144*H144</f>
        <v>0</v>
      </c>
      <c r="Q144" s="181">
        <v>0</v>
      </c>
      <c r="R144" s="181">
        <f>Q144*H144</f>
        <v>0</v>
      </c>
      <c r="S144" s="181">
        <v>0</v>
      </c>
      <c r="T144" s="182">
        <f>S144*H144</f>
        <v>0</v>
      </c>
      <c r="AR144" s="22" t="s">
        <v>152</v>
      </c>
      <c r="AT144" s="22" t="s">
        <v>137</v>
      </c>
      <c r="AU144" s="22" t="s">
        <v>81</v>
      </c>
      <c r="AY144" s="22" t="s">
        <v>134</v>
      </c>
      <c r="BE144" s="183">
        <f>IF(N144="základní",J144,0)</f>
        <v>0</v>
      </c>
      <c r="BF144" s="183">
        <f>IF(N144="snížená",J144,0)</f>
        <v>0</v>
      </c>
      <c r="BG144" s="183">
        <f>IF(N144="zákl. přenesená",J144,0)</f>
        <v>0</v>
      </c>
      <c r="BH144" s="183">
        <f>IF(N144="sníž. přenesená",J144,0)</f>
        <v>0</v>
      </c>
      <c r="BI144" s="183">
        <f>IF(N144="nulová",J144,0)</f>
        <v>0</v>
      </c>
      <c r="BJ144" s="22" t="s">
        <v>79</v>
      </c>
      <c r="BK144" s="183">
        <f>ROUND(I144*H144,2)</f>
        <v>0</v>
      </c>
      <c r="BL144" s="22" t="s">
        <v>152</v>
      </c>
      <c r="BM144" s="22" t="s">
        <v>769</v>
      </c>
    </row>
    <row r="145" spans="2:65" s="1" customFormat="1" ht="156">
      <c r="B145" s="39"/>
      <c r="D145" s="188" t="s">
        <v>215</v>
      </c>
      <c r="F145" s="189" t="s">
        <v>770</v>
      </c>
      <c r="I145" s="190"/>
      <c r="L145" s="39"/>
      <c r="M145" s="191"/>
      <c r="N145" s="40"/>
      <c r="O145" s="40"/>
      <c r="P145" s="40"/>
      <c r="Q145" s="40"/>
      <c r="R145" s="40"/>
      <c r="S145" s="40"/>
      <c r="T145" s="68"/>
      <c r="AT145" s="22" t="s">
        <v>215</v>
      </c>
      <c r="AU145" s="22" t="s">
        <v>81</v>
      </c>
    </row>
    <row r="146" spans="2:65" s="1" customFormat="1" ht="16.5" customHeight="1">
      <c r="B146" s="171"/>
      <c r="C146" s="172" t="s">
        <v>357</v>
      </c>
      <c r="D146" s="172" t="s">
        <v>137</v>
      </c>
      <c r="E146" s="173" t="s">
        <v>306</v>
      </c>
      <c r="F146" s="174" t="s">
        <v>307</v>
      </c>
      <c r="G146" s="175" t="s">
        <v>256</v>
      </c>
      <c r="H146" s="176">
        <v>159.91</v>
      </c>
      <c r="I146" s="177"/>
      <c r="J146" s="178">
        <f>ROUND(I146*H146,2)</f>
        <v>0</v>
      </c>
      <c r="K146" s="174" t="s">
        <v>145</v>
      </c>
      <c r="L146" s="39"/>
      <c r="M146" s="179" t="s">
        <v>5</v>
      </c>
      <c r="N146" s="180" t="s">
        <v>42</v>
      </c>
      <c r="O146" s="40"/>
      <c r="P146" s="181">
        <f>O146*H146</f>
        <v>0</v>
      </c>
      <c r="Q146" s="181">
        <v>0</v>
      </c>
      <c r="R146" s="181">
        <f>Q146*H146</f>
        <v>0</v>
      </c>
      <c r="S146" s="181">
        <v>0</v>
      </c>
      <c r="T146" s="182">
        <f>S146*H146</f>
        <v>0</v>
      </c>
      <c r="AR146" s="22" t="s">
        <v>152</v>
      </c>
      <c r="AT146" s="22" t="s">
        <v>137</v>
      </c>
      <c r="AU146" s="22" t="s">
        <v>81</v>
      </c>
      <c r="AY146" s="22" t="s">
        <v>134</v>
      </c>
      <c r="BE146" s="183">
        <f>IF(N146="základní",J146,0)</f>
        <v>0</v>
      </c>
      <c r="BF146" s="183">
        <f>IF(N146="snížená",J146,0)</f>
        <v>0</v>
      </c>
      <c r="BG146" s="183">
        <f>IF(N146="zákl. přenesená",J146,0)</f>
        <v>0</v>
      </c>
      <c r="BH146" s="183">
        <f>IF(N146="sníž. přenesená",J146,0)</f>
        <v>0</v>
      </c>
      <c r="BI146" s="183">
        <f>IF(N146="nulová",J146,0)</f>
        <v>0</v>
      </c>
      <c r="BJ146" s="22" t="s">
        <v>79</v>
      </c>
      <c r="BK146" s="183">
        <f>ROUND(I146*H146,2)</f>
        <v>0</v>
      </c>
      <c r="BL146" s="22" t="s">
        <v>152</v>
      </c>
      <c r="BM146" s="22" t="s">
        <v>771</v>
      </c>
    </row>
    <row r="147" spans="2:65" s="1" customFormat="1" ht="276">
      <c r="B147" s="39"/>
      <c r="D147" s="188" t="s">
        <v>215</v>
      </c>
      <c r="F147" s="189" t="s">
        <v>309</v>
      </c>
      <c r="I147" s="190"/>
      <c r="L147" s="39"/>
      <c r="M147" s="191"/>
      <c r="N147" s="40"/>
      <c r="O147" s="40"/>
      <c r="P147" s="40"/>
      <c r="Q147" s="40"/>
      <c r="R147" s="40"/>
      <c r="S147" s="40"/>
      <c r="T147" s="68"/>
      <c r="AT147" s="22" t="s">
        <v>215</v>
      </c>
      <c r="AU147" s="22" t="s">
        <v>81</v>
      </c>
    </row>
    <row r="148" spans="2:65" s="1" customFormat="1" ht="16.5" customHeight="1">
      <c r="B148" s="171"/>
      <c r="C148" s="172" t="s">
        <v>362</v>
      </c>
      <c r="D148" s="172" t="s">
        <v>137</v>
      </c>
      <c r="E148" s="173" t="s">
        <v>315</v>
      </c>
      <c r="F148" s="174" t="s">
        <v>316</v>
      </c>
      <c r="G148" s="175" t="s">
        <v>293</v>
      </c>
      <c r="H148" s="176">
        <v>319.82</v>
      </c>
      <c r="I148" s="177"/>
      <c r="J148" s="178">
        <f>ROUND(I148*H148,2)</f>
        <v>0</v>
      </c>
      <c r="K148" s="174" t="s">
        <v>145</v>
      </c>
      <c r="L148" s="39"/>
      <c r="M148" s="179" t="s">
        <v>5</v>
      </c>
      <c r="N148" s="180" t="s">
        <v>42</v>
      </c>
      <c r="O148" s="40"/>
      <c r="P148" s="181">
        <f>O148*H148</f>
        <v>0</v>
      </c>
      <c r="Q148" s="181">
        <v>0</v>
      </c>
      <c r="R148" s="181">
        <f>Q148*H148</f>
        <v>0</v>
      </c>
      <c r="S148" s="181">
        <v>0</v>
      </c>
      <c r="T148" s="182">
        <f>S148*H148</f>
        <v>0</v>
      </c>
      <c r="AR148" s="22" t="s">
        <v>152</v>
      </c>
      <c r="AT148" s="22" t="s">
        <v>137</v>
      </c>
      <c r="AU148" s="22" t="s">
        <v>81</v>
      </c>
      <c r="AY148" s="22" t="s">
        <v>134</v>
      </c>
      <c r="BE148" s="183">
        <f>IF(N148="základní",J148,0)</f>
        <v>0</v>
      </c>
      <c r="BF148" s="183">
        <f>IF(N148="snížená",J148,0)</f>
        <v>0</v>
      </c>
      <c r="BG148" s="183">
        <f>IF(N148="zákl. přenesená",J148,0)</f>
        <v>0</v>
      </c>
      <c r="BH148" s="183">
        <f>IF(N148="sníž. přenesená",J148,0)</f>
        <v>0</v>
      </c>
      <c r="BI148" s="183">
        <f>IF(N148="nulová",J148,0)</f>
        <v>0</v>
      </c>
      <c r="BJ148" s="22" t="s">
        <v>79</v>
      </c>
      <c r="BK148" s="183">
        <f>ROUND(I148*H148,2)</f>
        <v>0</v>
      </c>
      <c r="BL148" s="22" t="s">
        <v>152</v>
      </c>
      <c r="BM148" s="22" t="s">
        <v>772</v>
      </c>
    </row>
    <row r="149" spans="2:65" s="1" customFormat="1" ht="276">
      <c r="B149" s="39"/>
      <c r="D149" s="188" t="s">
        <v>215</v>
      </c>
      <c r="F149" s="189" t="s">
        <v>309</v>
      </c>
      <c r="I149" s="190"/>
      <c r="L149" s="39"/>
      <c r="M149" s="191"/>
      <c r="N149" s="40"/>
      <c r="O149" s="40"/>
      <c r="P149" s="40"/>
      <c r="Q149" s="40"/>
      <c r="R149" s="40"/>
      <c r="S149" s="40"/>
      <c r="T149" s="68"/>
      <c r="AT149" s="22" t="s">
        <v>215</v>
      </c>
      <c r="AU149" s="22" t="s">
        <v>81</v>
      </c>
    </row>
    <row r="150" spans="2:65" s="11" customFormat="1" ht="12">
      <c r="B150" s="202"/>
      <c r="D150" s="188" t="s">
        <v>303</v>
      </c>
      <c r="E150" s="209" t="s">
        <v>5</v>
      </c>
      <c r="F150" s="203" t="s">
        <v>773</v>
      </c>
      <c r="H150" s="204">
        <v>319.82</v>
      </c>
      <c r="I150" s="205"/>
      <c r="L150" s="202"/>
      <c r="M150" s="206"/>
      <c r="N150" s="207"/>
      <c r="O150" s="207"/>
      <c r="P150" s="207"/>
      <c r="Q150" s="207"/>
      <c r="R150" s="207"/>
      <c r="S150" s="207"/>
      <c r="T150" s="208"/>
      <c r="AT150" s="209" t="s">
        <v>303</v>
      </c>
      <c r="AU150" s="209" t="s">
        <v>81</v>
      </c>
      <c r="AV150" s="11" t="s">
        <v>81</v>
      </c>
      <c r="AW150" s="11" t="s">
        <v>34</v>
      </c>
      <c r="AX150" s="11" t="s">
        <v>71</v>
      </c>
      <c r="AY150" s="209" t="s">
        <v>134</v>
      </c>
    </row>
    <row r="151" spans="2:65" s="12" customFormat="1" ht="12">
      <c r="B151" s="210"/>
      <c r="D151" s="188" t="s">
        <v>303</v>
      </c>
      <c r="E151" s="211" t="s">
        <v>5</v>
      </c>
      <c r="F151" s="212" t="s">
        <v>352</v>
      </c>
      <c r="H151" s="213">
        <v>319.82</v>
      </c>
      <c r="I151" s="214"/>
      <c r="L151" s="210"/>
      <c r="M151" s="215"/>
      <c r="N151" s="216"/>
      <c r="O151" s="216"/>
      <c r="P151" s="216"/>
      <c r="Q151" s="216"/>
      <c r="R151" s="216"/>
      <c r="S151" s="216"/>
      <c r="T151" s="217"/>
      <c r="AT151" s="211" t="s">
        <v>303</v>
      </c>
      <c r="AU151" s="211" t="s">
        <v>81</v>
      </c>
      <c r="AV151" s="12" t="s">
        <v>152</v>
      </c>
      <c r="AW151" s="12" t="s">
        <v>34</v>
      </c>
      <c r="AX151" s="12" t="s">
        <v>79</v>
      </c>
      <c r="AY151" s="211" t="s">
        <v>134</v>
      </c>
    </row>
    <row r="152" spans="2:65" s="1" customFormat="1" ht="25.5" customHeight="1">
      <c r="B152" s="171"/>
      <c r="C152" s="172" t="s">
        <v>367</v>
      </c>
      <c r="D152" s="172" t="s">
        <v>137</v>
      </c>
      <c r="E152" s="173" t="s">
        <v>774</v>
      </c>
      <c r="F152" s="174" t="s">
        <v>775</v>
      </c>
      <c r="G152" s="175" t="s">
        <v>256</v>
      </c>
      <c r="H152" s="176">
        <v>88.188000000000002</v>
      </c>
      <c r="I152" s="177"/>
      <c r="J152" s="178">
        <f>ROUND(I152*H152,2)</f>
        <v>0</v>
      </c>
      <c r="K152" s="174" t="s">
        <v>145</v>
      </c>
      <c r="L152" s="39"/>
      <c r="M152" s="179" t="s">
        <v>5</v>
      </c>
      <c r="N152" s="180" t="s">
        <v>42</v>
      </c>
      <c r="O152" s="40"/>
      <c r="P152" s="181">
        <f>O152*H152</f>
        <v>0</v>
      </c>
      <c r="Q152" s="181">
        <v>0</v>
      </c>
      <c r="R152" s="181">
        <f>Q152*H152</f>
        <v>0</v>
      </c>
      <c r="S152" s="181">
        <v>0</v>
      </c>
      <c r="T152" s="182">
        <f>S152*H152</f>
        <v>0</v>
      </c>
      <c r="AR152" s="22" t="s">
        <v>152</v>
      </c>
      <c r="AT152" s="22" t="s">
        <v>137</v>
      </c>
      <c r="AU152" s="22" t="s">
        <v>81</v>
      </c>
      <c r="AY152" s="22" t="s">
        <v>134</v>
      </c>
      <c r="BE152" s="183">
        <f>IF(N152="základní",J152,0)</f>
        <v>0</v>
      </c>
      <c r="BF152" s="183">
        <f>IF(N152="snížená",J152,0)</f>
        <v>0</v>
      </c>
      <c r="BG152" s="183">
        <f>IF(N152="zákl. přenesená",J152,0)</f>
        <v>0</v>
      </c>
      <c r="BH152" s="183">
        <f>IF(N152="sníž. přenesená",J152,0)</f>
        <v>0</v>
      </c>
      <c r="BI152" s="183">
        <f>IF(N152="nulová",J152,0)</f>
        <v>0</v>
      </c>
      <c r="BJ152" s="22" t="s">
        <v>79</v>
      </c>
      <c r="BK152" s="183">
        <f>ROUND(I152*H152,2)</f>
        <v>0</v>
      </c>
      <c r="BL152" s="22" t="s">
        <v>152</v>
      </c>
      <c r="BM152" s="22" t="s">
        <v>776</v>
      </c>
    </row>
    <row r="153" spans="2:65" s="1" customFormat="1" ht="409.6">
      <c r="B153" s="39"/>
      <c r="D153" s="188" t="s">
        <v>215</v>
      </c>
      <c r="F153" s="189" t="s">
        <v>777</v>
      </c>
      <c r="I153" s="190"/>
      <c r="L153" s="39"/>
      <c r="M153" s="191"/>
      <c r="N153" s="40"/>
      <c r="O153" s="40"/>
      <c r="P153" s="40"/>
      <c r="Q153" s="40"/>
      <c r="R153" s="40"/>
      <c r="S153" s="40"/>
      <c r="T153" s="68"/>
      <c r="AT153" s="22" t="s">
        <v>215</v>
      </c>
      <c r="AU153" s="22" t="s">
        <v>81</v>
      </c>
    </row>
    <row r="154" spans="2:65" s="1" customFormat="1" ht="16.5" customHeight="1">
      <c r="B154" s="171"/>
      <c r="C154" s="192" t="s">
        <v>372</v>
      </c>
      <c r="D154" s="192" t="s">
        <v>290</v>
      </c>
      <c r="E154" s="193" t="s">
        <v>778</v>
      </c>
      <c r="F154" s="194" t="s">
        <v>779</v>
      </c>
      <c r="G154" s="195" t="s">
        <v>293</v>
      </c>
      <c r="H154" s="196">
        <v>202.83099999999999</v>
      </c>
      <c r="I154" s="197"/>
      <c r="J154" s="198">
        <f>ROUND(I154*H154,2)</f>
        <v>0</v>
      </c>
      <c r="K154" s="194" t="s">
        <v>145</v>
      </c>
      <c r="L154" s="199"/>
      <c r="M154" s="200" t="s">
        <v>5</v>
      </c>
      <c r="N154" s="201" t="s">
        <v>42</v>
      </c>
      <c r="O154" s="40"/>
      <c r="P154" s="181">
        <f>O154*H154</f>
        <v>0</v>
      </c>
      <c r="Q154" s="181">
        <v>1</v>
      </c>
      <c r="R154" s="181">
        <f>Q154*H154</f>
        <v>202.83099999999999</v>
      </c>
      <c r="S154" s="181">
        <v>0</v>
      </c>
      <c r="T154" s="182">
        <f>S154*H154</f>
        <v>0</v>
      </c>
      <c r="AR154" s="22" t="s">
        <v>168</v>
      </c>
      <c r="AT154" s="22" t="s">
        <v>290</v>
      </c>
      <c r="AU154" s="22" t="s">
        <v>81</v>
      </c>
      <c r="AY154" s="22" t="s">
        <v>134</v>
      </c>
      <c r="BE154" s="183">
        <f>IF(N154="základní",J154,0)</f>
        <v>0</v>
      </c>
      <c r="BF154" s="183">
        <f>IF(N154="snížená",J154,0)</f>
        <v>0</v>
      </c>
      <c r="BG154" s="183">
        <f>IF(N154="zákl. přenesená",J154,0)</f>
        <v>0</v>
      </c>
      <c r="BH154" s="183">
        <f>IF(N154="sníž. přenesená",J154,0)</f>
        <v>0</v>
      </c>
      <c r="BI154" s="183">
        <f>IF(N154="nulová",J154,0)</f>
        <v>0</v>
      </c>
      <c r="BJ154" s="22" t="s">
        <v>79</v>
      </c>
      <c r="BK154" s="183">
        <f>ROUND(I154*H154,2)</f>
        <v>0</v>
      </c>
      <c r="BL154" s="22" t="s">
        <v>152</v>
      </c>
      <c r="BM154" s="22" t="s">
        <v>780</v>
      </c>
    </row>
    <row r="155" spans="2:65" s="1" customFormat="1" ht="16.5" customHeight="1">
      <c r="B155" s="171"/>
      <c r="C155" s="172" t="s">
        <v>377</v>
      </c>
      <c r="D155" s="172" t="s">
        <v>137</v>
      </c>
      <c r="E155" s="173" t="s">
        <v>781</v>
      </c>
      <c r="F155" s="174" t="s">
        <v>782</v>
      </c>
      <c r="G155" s="175" t="s">
        <v>256</v>
      </c>
      <c r="H155" s="176">
        <v>47.735999999999997</v>
      </c>
      <c r="I155" s="177"/>
      <c r="J155" s="178">
        <f>ROUND(I155*H155,2)</f>
        <v>0</v>
      </c>
      <c r="K155" s="174" t="s">
        <v>145</v>
      </c>
      <c r="L155" s="39"/>
      <c r="M155" s="179" t="s">
        <v>5</v>
      </c>
      <c r="N155" s="180" t="s">
        <v>42</v>
      </c>
      <c r="O155" s="40"/>
      <c r="P155" s="181">
        <f>O155*H155</f>
        <v>0</v>
      </c>
      <c r="Q155" s="181">
        <v>0</v>
      </c>
      <c r="R155" s="181">
        <f>Q155*H155</f>
        <v>0</v>
      </c>
      <c r="S155" s="181">
        <v>0</v>
      </c>
      <c r="T155" s="182">
        <f>S155*H155</f>
        <v>0</v>
      </c>
      <c r="AR155" s="22" t="s">
        <v>152</v>
      </c>
      <c r="AT155" s="22" t="s">
        <v>137</v>
      </c>
      <c r="AU155" s="22" t="s">
        <v>81</v>
      </c>
      <c r="AY155" s="22" t="s">
        <v>134</v>
      </c>
      <c r="BE155" s="183">
        <f>IF(N155="základní",J155,0)</f>
        <v>0</v>
      </c>
      <c r="BF155" s="183">
        <f>IF(N155="snížená",J155,0)</f>
        <v>0</v>
      </c>
      <c r="BG155" s="183">
        <f>IF(N155="zákl. přenesená",J155,0)</f>
        <v>0</v>
      </c>
      <c r="BH155" s="183">
        <f>IF(N155="sníž. přenesená",J155,0)</f>
        <v>0</v>
      </c>
      <c r="BI155" s="183">
        <f>IF(N155="nulová",J155,0)</f>
        <v>0</v>
      </c>
      <c r="BJ155" s="22" t="s">
        <v>79</v>
      </c>
      <c r="BK155" s="183">
        <f>ROUND(I155*H155,2)</f>
        <v>0</v>
      </c>
      <c r="BL155" s="22" t="s">
        <v>152</v>
      </c>
      <c r="BM155" s="22" t="s">
        <v>783</v>
      </c>
    </row>
    <row r="156" spans="2:65" s="1" customFormat="1" ht="132">
      <c r="B156" s="39"/>
      <c r="D156" s="188" t="s">
        <v>215</v>
      </c>
      <c r="F156" s="189" t="s">
        <v>784</v>
      </c>
      <c r="I156" s="190"/>
      <c r="L156" s="39"/>
      <c r="M156" s="191"/>
      <c r="N156" s="40"/>
      <c r="O156" s="40"/>
      <c r="P156" s="40"/>
      <c r="Q156" s="40"/>
      <c r="R156" s="40"/>
      <c r="S156" s="40"/>
      <c r="T156" s="68"/>
      <c r="AT156" s="22" t="s">
        <v>215</v>
      </c>
      <c r="AU156" s="22" t="s">
        <v>81</v>
      </c>
    </row>
    <row r="157" spans="2:65" s="10" customFormat="1" ht="29.85" customHeight="1">
      <c r="B157" s="158"/>
      <c r="D157" s="159" t="s">
        <v>70</v>
      </c>
      <c r="E157" s="169" t="s">
        <v>81</v>
      </c>
      <c r="F157" s="169" t="s">
        <v>341</v>
      </c>
      <c r="I157" s="161"/>
      <c r="J157" s="170">
        <f>BK157</f>
        <v>0</v>
      </c>
      <c r="L157" s="158"/>
      <c r="M157" s="163"/>
      <c r="N157" s="164"/>
      <c r="O157" s="164"/>
      <c r="P157" s="165">
        <f>SUM(P158:P161)</f>
        <v>0</v>
      </c>
      <c r="Q157" s="164"/>
      <c r="R157" s="165">
        <f>SUM(R158:R161)</f>
        <v>5.6159999999999999E-4</v>
      </c>
      <c r="S157" s="164"/>
      <c r="T157" s="166">
        <f>SUM(T158:T161)</f>
        <v>0</v>
      </c>
      <c r="AR157" s="159" t="s">
        <v>79</v>
      </c>
      <c r="AT157" s="167" t="s">
        <v>70</v>
      </c>
      <c r="AU157" s="167" t="s">
        <v>79</v>
      </c>
      <c r="AY157" s="159" t="s">
        <v>134</v>
      </c>
      <c r="BK157" s="168">
        <f>SUM(BK158:BK161)</f>
        <v>0</v>
      </c>
    </row>
    <row r="158" spans="2:65" s="1" customFormat="1" ht="16.5" customHeight="1">
      <c r="B158" s="171"/>
      <c r="C158" s="172" t="s">
        <v>382</v>
      </c>
      <c r="D158" s="172" t="s">
        <v>137</v>
      </c>
      <c r="E158" s="173" t="s">
        <v>785</v>
      </c>
      <c r="F158" s="174" t="s">
        <v>786</v>
      </c>
      <c r="G158" s="175" t="s">
        <v>219</v>
      </c>
      <c r="H158" s="176">
        <v>28.08</v>
      </c>
      <c r="I158" s="177"/>
      <c r="J158" s="178">
        <f>ROUND(I158*H158,2)</f>
        <v>0</v>
      </c>
      <c r="K158" s="174" t="s">
        <v>145</v>
      </c>
      <c r="L158" s="39"/>
      <c r="M158" s="179" t="s">
        <v>5</v>
      </c>
      <c r="N158" s="180" t="s">
        <v>42</v>
      </c>
      <c r="O158" s="40"/>
      <c r="P158" s="181">
        <f>O158*H158</f>
        <v>0</v>
      </c>
      <c r="Q158" s="181">
        <v>2.0000000000000002E-5</v>
      </c>
      <c r="R158" s="181">
        <f>Q158*H158</f>
        <v>5.6159999999999999E-4</v>
      </c>
      <c r="S158" s="181">
        <v>0</v>
      </c>
      <c r="T158" s="182">
        <f>S158*H158</f>
        <v>0</v>
      </c>
      <c r="AR158" s="22" t="s">
        <v>152</v>
      </c>
      <c r="AT158" s="22" t="s">
        <v>137</v>
      </c>
      <c r="AU158" s="22" t="s">
        <v>81</v>
      </c>
      <c r="AY158" s="22" t="s">
        <v>134</v>
      </c>
      <c r="BE158" s="183">
        <f>IF(N158="základní",J158,0)</f>
        <v>0</v>
      </c>
      <c r="BF158" s="183">
        <f>IF(N158="snížená",J158,0)</f>
        <v>0</v>
      </c>
      <c r="BG158" s="183">
        <f>IF(N158="zákl. přenesená",J158,0)</f>
        <v>0</v>
      </c>
      <c r="BH158" s="183">
        <f>IF(N158="sníž. přenesená",J158,0)</f>
        <v>0</v>
      </c>
      <c r="BI158" s="183">
        <f>IF(N158="nulová",J158,0)</f>
        <v>0</v>
      </c>
      <c r="BJ158" s="22" t="s">
        <v>79</v>
      </c>
      <c r="BK158" s="183">
        <f>ROUND(I158*H158,2)</f>
        <v>0</v>
      </c>
      <c r="BL158" s="22" t="s">
        <v>152</v>
      </c>
      <c r="BM158" s="22" t="s">
        <v>787</v>
      </c>
    </row>
    <row r="159" spans="2:65" s="1" customFormat="1" ht="48">
      <c r="B159" s="39"/>
      <c r="D159" s="188" t="s">
        <v>215</v>
      </c>
      <c r="F159" s="189" t="s">
        <v>788</v>
      </c>
      <c r="I159" s="190"/>
      <c r="L159" s="39"/>
      <c r="M159" s="191"/>
      <c r="N159" s="40"/>
      <c r="O159" s="40"/>
      <c r="P159" s="40"/>
      <c r="Q159" s="40"/>
      <c r="R159" s="40"/>
      <c r="S159" s="40"/>
      <c r="T159" s="68"/>
      <c r="AT159" s="22" t="s">
        <v>215</v>
      </c>
      <c r="AU159" s="22" t="s">
        <v>81</v>
      </c>
    </row>
    <row r="160" spans="2:65" s="1" customFormat="1" ht="16.5" customHeight="1">
      <c r="B160" s="171"/>
      <c r="C160" s="172" t="s">
        <v>386</v>
      </c>
      <c r="D160" s="172" t="s">
        <v>137</v>
      </c>
      <c r="E160" s="173" t="s">
        <v>789</v>
      </c>
      <c r="F160" s="174" t="s">
        <v>790</v>
      </c>
      <c r="G160" s="175" t="s">
        <v>219</v>
      </c>
      <c r="H160" s="176">
        <v>98.28</v>
      </c>
      <c r="I160" s="177"/>
      <c r="J160" s="178">
        <f>ROUND(I160*H160,2)</f>
        <v>0</v>
      </c>
      <c r="K160" s="174" t="s">
        <v>145</v>
      </c>
      <c r="L160" s="39"/>
      <c r="M160" s="179" t="s">
        <v>5</v>
      </c>
      <c r="N160" s="180" t="s">
        <v>42</v>
      </c>
      <c r="O160" s="40"/>
      <c r="P160" s="181">
        <f>O160*H160</f>
        <v>0</v>
      </c>
      <c r="Q160" s="181">
        <v>0</v>
      </c>
      <c r="R160" s="181">
        <f>Q160*H160</f>
        <v>0</v>
      </c>
      <c r="S160" s="181">
        <v>0</v>
      </c>
      <c r="T160" s="182">
        <f>S160*H160</f>
        <v>0</v>
      </c>
      <c r="AR160" s="22" t="s">
        <v>152</v>
      </c>
      <c r="AT160" s="22" t="s">
        <v>137</v>
      </c>
      <c r="AU160" s="22" t="s">
        <v>81</v>
      </c>
      <c r="AY160" s="22" t="s">
        <v>134</v>
      </c>
      <c r="BE160" s="183">
        <f>IF(N160="základní",J160,0)</f>
        <v>0</v>
      </c>
      <c r="BF160" s="183">
        <f>IF(N160="snížená",J160,0)</f>
        <v>0</v>
      </c>
      <c r="BG160" s="183">
        <f>IF(N160="zákl. přenesená",J160,0)</f>
        <v>0</v>
      </c>
      <c r="BH160" s="183">
        <f>IF(N160="sníž. přenesená",J160,0)</f>
        <v>0</v>
      </c>
      <c r="BI160" s="183">
        <f>IF(N160="nulová",J160,0)</f>
        <v>0</v>
      </c>
      <c r="BJ160" s="22" t="s">
        <v>79</v>
      </c>
      <c r="BK160" s="183">
        <f>ROUND(I160*H160,2)</f>
        <v>0</v>
      </c>
      <c r="BL160" s="22" t="s">
        <v>152</v>
      </c>
      <c r="BM160" s="22" t="s">
        <v>791</v>
      </c>
    </row>
    <row r="161" spans="2:65" s="1" customFormat="1" ht="16.5" customHeight="1">
      <c r="B161" s="171"/>
      <c r="C161" s="172" t="s">
        <v>390</v>
      </c>
      <c r="D161" s="172" t="s">
        <v>137</v>
      </c>
      <c r="E161" s="173" t="s">
        <v>792</v>
      </c>
      <c r="F161" s="174" t="s">
        <v>793</v>
      </c>
      <c r="G161" s="175" t="s">
        <v>219</v>
      </c>
      <c r="H161" s="176">
        <v>16</v>
      </c>
      <c r="I161" s="177"/>
      <c r="J161" s="178">
        <f>ROUND(I161*H161,2)</f>
        <v>0</v>
      </c>
      <c r="K161" s="174" t="s">
        <v>145</v>
      </c>
      <c r="L161" s="39"/>
      <c r="M161" s="179" t="s">
        <v>5</v>
      </c>
      <c r="N161" s="180" t="s">
        <v>42</v>
      </c>
      <c r="O161" s="40"/>
      <c r="P161" s="181">
        <f>O161*H161</f>
        <v>0</v>
      </c>
      <c r="Q161" s="181">
        <v>0</v>
      </c>
      <c r="R161" s="181">
        <f>Q161*H161</f>
        <v>0</v>
      </c>
      <c r="S161" s="181">
        <v>0</v>
      </c>
      <c r="T161" s="182">
        <f>S161*H161</f>
        <v>0</v>
      </c>
      <c r="AR161" s="22" t="s">
        <v>152</v>
      </c>
      <c r="AT161" s="22" t="s">
        <v>137</v>
      </c>
      <c r="AU161" s="22" t="s">
        <v>81</v>
      </c>
      <c r="AY161" s="22" t="s">
        <v>134</v>
      </c>
      <c r="BE161" s="183">
        <f>IF(N161="základní",J161,0)</f>
        <v>0</v>
      </c>
      <c r="BF161" s="183">
        <f>IF(N161="snížená",J161,0)</f>
        <v>0</v>
      </c>
      <c r="BG161" s="183">
        <f>IF(N161="zákl. přenesená",J161,0)</f>
        <v>0</v>
      </c>
      <c r="BH161" s="183">
        <f>IF(N161="sníž. přenesená",J161,0)</f>
        <v>0</v>
      </c>
      <c r="BI161" s="183">
        <f>IF(N161="nulová",J161,0)</f>
        <v>0</v>
      </c>
      <c r="BJ161" s="22" t="s">
        <v>79</v>
      </c>
      <c r="BK161" s="183">
        <f>ROUND(I161*H161,2)</f>
        <v>0</v>
      </c>
      <c r="BL161" s="22" t="s">
        <v>152</v>
      </c>
      <c r="BM161" s="22" t="s">
        <v>794</v>
      </c>
    </row>
    <row r="162" spans="2:65" s="10" customFormat="1" ht="29.85" customHeight="1">
      <c r="B162" s="158"/>
      <c r="D162" s="159" t="s">
        <v>70</v>
      </c>
      <c r="E162" s="169" t="s">
        <v>147</v>
      </c>
      <c r="F162" s="169" t="s">
        <v>795</v>
      </c>
      <c r="I162" s="161"/>
      <c r="J162" s="170">
        <f>BK162</f>
        <v>0</v>
      </c>
      <c r="L162" s="158"/>
      <c r="M162" s="163"/>
      <c r="N162" s="164"/>
      <c r="O162" s="164"/>
      <c r="P162" s="165">
        <f>SUM(P163:P164)</f>
        <v>0</v>
      </c>
      <c r="Q162" s="164"/>
      <c r="R162" s="165">
        <f>SUM(R163:R164)</f>
        <v>8.8679999999999995E-2</v>
      </c>
      <c r="S162" s="164"/>
      <c r="T162" s="166">
        <f>SUM(T163:T164)</f>
        <v>0</v>
      </c>
      <c r="AR162" s="159" t="s">
        <v>79</v>
      </c>
      <c r="AT162" s="167" t="s">
        <v>70</v>
      </c>
      <c r="AU162" s="167" t="s">
        <v>79</v>
      </c>
      <c r="AY162" s="159" t="s">
        <v>134</v>
      </c>
      <c r="BK162" s="168">
        <f>SUM(BK163:BK164)</f>
        <v>0</v>
      </c>
    </row>
    <row r="163" spans="2:65" s="1" customFormat="1" ht="38.25" customHeight="1">
      <c r="B163" s="171"/>
      <c r="C163" s="172" t="s">
        <v>394</v>
      </c>
      <c r="D163" s="172" t="s">
        <v>137</v>
      </c>
      <c r="E163" s="173" t="s">
        <v>796</v>
      </c>
      <c r="F163" s="174" t="s">
        <v>797</v>
      </c>
      <c r="G163" s="175" t="s">
        <v>467</v>
      </c>
      <c r="H163" s="176">
        <v>2</v>
      </c>
      <c r="I163" s="177"/>
      <c r="J163" s="178">
        <f>ROUND(I163*H163,2)</f>
        <v>0</v>
      </c>
      <c r="K163" s="174" t="s">
        <v>145</v>
      </c>
      <c r="L163" s="39"/>
      <c r="M163" s="179" t="s">
        <v>5</v>
      </c>
      <c r="N163" s="180" t="s">
        <v>42</v>
      </c>
      <c r="O163" s="40"/>
      <c r="P163" s="181">
        <f>O163*H163</f>
        <v>0</v>
      </c>
      <c r="Q163" s="181">
        <v>4.4339999999999997E-2</v>
      </c>
      <c r="R163" s="181">
        <f>Q163*H163</f>
        <v>8.8679999999999995E-2</v>
      </c>
      <c r="S163" s="181">
        <v>0</v>
      </c>
      <c r="T163" s="182">
        <f>S163*H163</f>
        <v>0</v>
      </c>
      <c r="AR163" s="22" t="s">
        <v>152</v>
      </c>
      <c r="AT163" s="22" t="s">
        <v>137</v>
      </c>
      <c r="AU163" s="22" t="s">
        <v>81</v>
      </c>
      <c r="AY163" s="22" t="s">
        <v>134</v>
      </c>
      <c r="BE163" s="183">
        <f>IF(N163="základní",J163,0)</f>
        <v>0</v>
      </c>
      <c r="BF163" s="183">
        <f>IF(N163="snížená",J163,0)</f>
        <v>0</v>
      </c>
      <c r="BG163" s="183">
        <f>IF(N163="zákl. přenesená",J163,0)</f>
        <v>0</v>
      </c>
      <c r="BH163" s="183">
        <f>IF(N163="sníž. přenesená",J163,0)</f>
        <v>0</v>
      </c>
      <c r="BI163" s="183">
        <f>IF(N163="nulová",J163,0)</f>
        <v>0</v>
      </c>
      <c r="BJ163" s="22" t="s">
        <v>79</v>
      </c>
      <c r="BK163" s="183">
        <f>ROUND(I163*H163,2)</f>
        <v>0</v>
      </c>
      <c r="BL163" s="22" t="s">
        <v>152</v>
      </c>
      <c r="BM163" s="22" t="s">
        <v>798</v>
      </c>
    </row>
    <row r="164" spans="2:65" s="1" customFormat="1" ht="60">
      <c r="B164" s="39"/>
      <c r="D164" s="188" t="s">
        <v>215</v>
      </c>
      <c r="F164" s="189" t="s">
        <v>799</v>
      </c>
      <c r="I164" s="190"/>
      <c r="L164" s="39"/>
      <c r="M164" s="191"/>
      <c r="N164" s="40"/>
      <c r="O164" s="40"/>
      <c r="P164" s="40"/>
      <c r="Q164" s="40"/>
      <c r="R164" s="40"/>
      <c r="S164" s="40"/>
      <c r="T164" s="68"/>
      <c r="AT164" s="22" t="s">
        <v>215</v>
      </c>
      <c r="AU164" s="22" t="s">
        <v>81</v>
      </c>
    </row>
    <row r="165" spans="2:65" s="10" customFormat="1" ht="29.85" customHeight="1">
      <c r="B165" s="158"/>
      <c r="D165" s="159" t="s">
        <v>70</v>
      </c>
      <c r="E165" s="169" t="s">
        <v>152</v>
      </c>
      <c r="F165" s="169" t="s">
        <v>800</v>
      </c>
      <c r="I165" s="161"/>
      <c r="J165" s="170">
        <f>BK165</f>
        <v>0</v>
      </c>
      <c r="L165" s="158"/>
      <c r="M165" s="163"/>
      <c r="N165" s="164"/>
      <c r="O165" s="164"/>
      <c r="P165" s="165">
        <f>SUM(P166:P175)</f>
        <v>0</v>
      </c>
      <c r="Q165" s="164"/>
      <c r="R165" s="165">
        <f>SUM(R166:R175)</f>
        <v>0</v>
      </c>
      <c r="S165" s="164"/>
      <c r="T165" s="166">
        <f>SUM(T166:T175)</f>
        <v>0</v>
      </c>
      <c r="AR165" s="159" t="s">
        <v>79</v>
      </c>
      <c r="AT165" s="167" t="s">
        <v>70</v>
      </c>
      <c r="AU165" s="167" t="s">
        <v>79</v>
      </c>
      <c r="AY165" s="159" t="s">
        <v>134</v>
      </c>
      <c r="BK165" s="168">
        <f>SUM(BK166:BK175)</f>
        <v>0</v>
      </c>
    </row>
    <row r="166" spans="2:65" s="1" customFormat="1" ht="25.5" customHeight="1">
      <c r="B166" s="171"/>
      <c r="C166" s="172" t="s">
        <v>399</v>
      </c>
      <c r="D166" s="172" t="s">
        <v>137</v>
      </c>
      <c r="E166" s="173" t="s">
        <v>801</v>
      </c>
      <c r="F166" s="174" t="s">
        <v>802</v>
      </c>
      <c r="G166" s="175" t="s">
        <v>256</v>
      </c>
      <c r="H166" s="176">
        <v>7.6440000000000001</v>
      </c>
      <c r="I166" s="177"/>
      <c r="J166" s="178">
        <f>ROUND(I166*H166,2)</f>
        <v>0</v>
      </c>
      <c r="K166" s="174" t="s">
        <v>145</v>
      </c>
      <c r="L166" s="39"/>
      <c r="M166" s="179" t="s">
        <v>5</v>
      </c>
      <c r="N166" s="180" t="s">
        <v>42</v>
      </c>
      <c r="O166" s="40"/>
      <c r="P166" s="181">
        <f>O166*H166</f>
        <v>0</v>
      </c>
      <c r="Q166" s="181">
        <v>0</v>
      </c>
      <c r="R166" s="181">
        <f>Q166*H166</f>
        <v>0</v>
      </c>
      <c r="S166" s="181">
        <v>0</v>
      </c>
      <c r="T166" s="182">
        <f>S166*H166</f>
        <v>0</v>
      </c>
      <c r="AR166" s="22" t="s">
        <v>152</v>
      </c>
      <c r="AT166" s="22" t="s">
        <v>137</v>
      </c>
      <c r="AU166" s="22" t="s">
        <v>81</v>
      </c>
      <c r="AY166" s="22" t="s">
        <v>134</v>
      </c>
      <c r="BE166" s="183">
        <f>IF(N166="základní",J166,0)</f>
        <v>0</v>
      </c>
      <c r="BF166" s="183">
        <f>IF(N166="snížená",J166,0)</f>
        <v>0</v>
      </c>
      <c r="BG166" s="183">
        <f>IF(N166="zákl. přenesená",J166,0)</f>
        <v>0</v>
      </c>
      <c r="BH166" s="183">
        <f>IF(N166="sníž. přenesená",J166,0)</f>
        <v>0</v>
      </c>
      <c r="BI166" s="183">
        <f>IF(N166="nulová",J166,0)</f>
        <v>0</v>
      </c>
      <c r="BJ166" s="22" t="s">
        <v>79</v>
      </c>
      <c r="BK166" s="183">
        <f>ROUND(I166*H166,2)</f>
        <v>0</v>
      </c>
      <c r="BL166" s="22" t="s">
        <v>152</v>
      </c>
      <c r="BM166" s="22" t="s">
        <v>803</v>
      </c>
    </row>
    <row r="167" spans="2:65" s="1" customFormat="1" ht="36">
      <c r="B167" s="39"/>
      <c r="D167" s="188" t="s">
        <v>215</v>
      </c>
      <c r="F167" s="189" t="s">
        <v>804</v>
      </c>
      <c r="I167" s="190"/>
      <c r="L167" s="39"/>
      <c r="M167" s="191"/>
      <c r="N167" s="40"/>
      <c r="O167" s="40"/>
      <c r="P167" s="40"/>
      <c r="Q167" s="40"/>
      <c r="R167" s="40"/>
      <c r="S167" s="40"/>
      <c r="T167" s="68"/>
      <c r="AT167" s="22" t="s">
        <v>215</v>
      </c>
      <c r="AU167" s="22" t="s">
        <v>81</v>
      </c>
    </row>
    <row r="168" spans="2:65" s="1" customFormat="1" ht="25.5" customHeight="1">
      <c r="B168" s="171"/>
      <c r="C168" s="172" t="s">
        <v>403</v>
      </c>
      <c r="D168" s="172" t="s">
        <v>137</v>
      </c>
      <c r="E168" s="173" t="s">
        <v>805</v>
      </c>
      <c r="F168" s="174" t="s">
        <v>806</v>
      </c>
      <c r="G168" s="175" t="s">
        <v>256</v>
      </c>
      <c r="H168" s="176">
        <v>6.1150000000000002</v>
      </c>
      <c r="I168" s="177"/>
      <c r="J168" s="178">
        <f>ROUND(I168*H168,2)</f>
        <v>0</v>
      </c>
      <c r="K168" s="174" t="s">
        <v>145</v>
      </c>
      <c r="L168" s="39"/>
      <c r="M168" s="179" t="s">
        <v>5</v>
      </c>
      <c r="N168" s="180" t="s">
        <v>42</v>
      </c>
      <c r="O168" s="40"/>
      <c r="P168" s="181">
        <f>O168*H168</f>
        <v>0</v>
      </c>
      <c r="Q168" s="181">
        <v>0</v>
      </c>
      <c r="R168" s="181">
        <f>Q168*H168</f>
        <v>0</v>
      </c>
      <c r="S168" s="181">
        <v>0</v>
      </c>
      <c r="T168" s="182">
        <f>S168*H168</f>
        <v>0</v>
      </c>
      <c r="AR168" s="22" t="s">
        <v>152</v>
      </c>
      <c r="AT168" s="22" t="s">
        <v>137</v>
      </c>
      <c r="AU168" s="22" t="s">
        <v>81</v>
      </c>
      <c r="AY168" s="22" t="s">
        <v>134</v>
      </c>
      <c r="BE168" s="183">
        <f>IF(N168="základní",J168,0)</f>
        <v>0</v>
      </c>
      <c r="BF168" s="183">
        <f>IF(N168="snížená",J168,0)</f>
        <v>0</v>
      </c>
      <c r="BG168" s="183">
        <f>IF(N168="zákl. přenesená",J168,0)</f>
        <v>0</v>
      </c>
      <c r="BH168" s="183">
        <f>IF(N168="sníž. přenesená",J168,0)</f>
        <v>0</v>
      </c>
      <c r="BI168" s="183">
        <f>IF(N168="nulová",J168,0)</f>
        <v>0</v>
      </c>
      <c r="BJ168" s="22" t="s">
        <v>79</v>
      </c>
      <c r="BK168" s="183">
        <f>ROUND(I168*H168,2)</f>
        <v>0</v>
      </c>
      <c r="BL168" s="22" t="s">
        <v>152</v>
      </c>
      <c r="BM168" s="22" t="s">
        <v>807</v>
      </c>
    </row>
    <row r="169" spans="2:65" s="1" customFormat="1" ht="36">
      <c r="B169" s="39"/>
      <c r="D169" s="188" t="s">
        <v>215</v>
      </c>
      <c r="F169" s="189" t="s">
        <v>804</v>
      </c>
      <c r="I169" s="190"/>
      <c r="L169" s="39"/>
      <c r="M169" s="191"/>
      <c r="N169" s="40"/>
      <c r="O169" s="40"/>
      <c r="P169" s="40"/>
      <c r="Q169" s="40"/>
      <c r="R169" s="40"/>
      <c r="S169" s="40"/>
      <c r="T169" s="68"/>
      <c r="AT169" s="22" t="s">
        <v>215</v>
      </c>
      <c r="AU169" s="22" t="s">
        <v>81</v>
      </c>
    </row>
    <row r="170" spans="2:65" s="1" customFormat="1" ht="25.5" customHeight="1">
      <c r="B170" s="171"/>
      <c r="C170" s="172" t="s">
        <v>408</v>
      </c>
      <c r="D170" s="172" t="s">
        <v>137</v>
      </c>
      <c r="E170" s="173" t="s">
        <v>808</v>
      </c>
      <c r="F170" s="174" t="s">
        <v>809</v>
      </c>
      <c r="G170" s="175" t="s">
        <v>256</v>
      </c>
      <c r="H170" s="176">
        <v>5.0960000000000001</v>
      </c>
      <c r="I170" s="177"/>
      <c r="J170" s="178">
        <f>ROUND(I170*H170,2)</f>
        <v>0</v>
      </c>
      <c r="K170" s="174" t="s">
        <v>145</v>
      </c>
      <c r="L170" s="39"/>
      <c r="M170" s="179" t="s">
        <v>5</v>
      </c>
      <c r="N170" s="180" t="s">
        <v>42</v>
      </c>
      <c r="O170" s="40"/>
      <c r="P170" s="181">
        <f>O170*H170</f>
        <v>0</v>
      </c>
      <c r="Q170" s="181">
        <v>0</v>
      </c>
      <c r="R170" s="181">
        <f>Q170*H170</f>
        <v>0</v>
      </c>
      <c r="S170" s="181">
        <v>0</v>
      </c>
      <c r="T170" s="182">
        <f>S170*H170</f>
        <v>0</v>
      </c>
      <c r="AR170" s="22" t="s">
        <v>152</v>
      </c>
      <c r="AT170" s="22" t="s">
        <v>137</v>
      </c>
      <c r="AU170" s="22" t="s">
        <v>81</v>
      </c>
      <c r="AY170" s="22" t="s">
        <v>134</v>
      </c>
      <c r="BE170" s="183">
        <f>IF(N170="základní",J170,0)</f>
        <v>0</v>
      </c>
      <c r="BF170" s="183">
        <f>IF(N170="snížená",J170,0)</f>
        <v>0</v>
      </c>
      <c r="BG170" s="183">
        <f>IF(N170="zákl. přenesená",J170,0)</f>
        <v>0</v>
      </c>
      <c r="BH170" s="183">
        <f>IF(N170="sníž. přenesená",J170,0)</f>
        <v>0</v>
      </c>
      <c r="BI170" s="183">
        <f>IF(N170="nulová",J170,0)</f>
        <v>0</v>
      </c>
      <c r="BJ170" s="22" t="s">
        <v>79</v>
      </c>
      <c r="BK170" s="183">
        <f>ROUND(I170*H170,2)</f>
        <v>0</v>
      </c>
      <c r="BL170" s="22" t="s">
        <v>152</v>
      </c>
      <c r="BM170" s="22" t="s">
        <v>810</v>
      </c>
    </row>
    <row r="171" spans="2:65" s="1" customFormat="1" ht="36">
      <c r="B171" s="39"/>
      <c r="D171" s="188" t="s">
        <v>215</v>
      </c>
      <c r="F171" s="189" t="s">
        <v>804</v>
      </c>
      <c r="I171" s="190"/>
      <c r="L171" s="39"/>
      <c r="M171" s="191"/>
      <c r="N171" s="40"/>
      <c r="O171" s="40"/>
      <c r="P171" s="40"/>
      <c r="Q171" s="40"/>
      <c r="R171" s="40"/>
      <c r="S171" s="40"/>
      <c r="T171" s="68"/>
      <c r="AT171" s="22" t="s">
        <v>215</v>
      </c>
      <c r="AU171" s="22" t="s">
        <v>81</v>
      </c>
    </row>
    <row r="172" spans="2:65" s="1" customFormat="1" ht="25.5" customHeight="1">
      <c r="B172" s="171"/>
      <c r="C172" s="172" t="s">
        <v>414</v>
      </c>
      <c r="D172" s="172" t="s">
        <v>137</v>
      </c>
      <c r="E172" s="173" t="s">
        <v>811</v>
      </c>
      <c r="F172" s="174" t="s">
        <v>812</v>
      </c>
      <c r="G172" s="175" t="s">
        <v>256</v>
      </c>
      <c r="H172" s="176">
        <v>4.077</v>
      </c>
      <c r="I172" s="177"/>
      <c r="J172" s="178">
        <f>ROUND(I172*H172,2)</f>
        <v>0</v>
      </c>
      <c r="K172" s="174" t="s">
        <v>145</v>
      </c>
      <c r="L172" s="39"/>
      <c r="M172" s="179" t="s">
        <v>5</v>
      </c>
      <c r="N172" s="180" t="s">
        <v>42</v>
      </c>
      <c r="O172" s="40"/>
      <c r="P172" s="181">
        <f>O172*H172</f>
        <v>0</v>
      </c>
      <c r="Q172" s="181">
        <v>0</v>
      </c>
      <c r="R172" s="181">
        <f>Q172*H172</f>
        <v>0</v>
      </c>
      <c r="S172" s="181">
        <v>0</v>
      </c>
      <c r="T172" s="182">
        <f>S172*H172</f>
        <v>0</v>
      </c>
      <c r="AR172" s="22" t="s">
        <v>152</v>
      </c>
      <c r="AT172" s="22" t="s">
        <v>137</v>
      </c>
      <c r="AU172" s="22" t="s">
        <v>81</v>
      </c>
      <c r="AY172" s="22" t="s">
        <v>134</v>
      </c>
      <c r="BE172" s="183">
        <f>IF(N172="základní",J172,0)</f>
        <v>0</v>
      </c>
      <c r="BF172" s="183">
        <f>IF(N172="snížená",J172,0)</f>
        <v>0</v>
      </c>
      <c r="BG172" s="183">
        <f>IF(N172="zákl. přenesená",J172,0)</f>
        <v>0</v>
      </c>
      <c r="BH172" s="183">
        <f>IF(N172="sníž. přenesená",J172,0)</f>
        <v>0</v>
      </c>
      <c r="BI172" s="183">
        <f>IF(N172="nulová",J172,0)</f>
        <v>0</v>
      </c>
      <c r="BJ172" s="22" t="s">
        <v>79</v>
      </c>
      <c r="BK172" s="183">
        <f>ROUND(I172*H172,2)</f>
        <v>0</v>
      </c>
      <c r="BL172" s="22" t="s">
        <v>152</v>
      </c>
      <c r="BM172" s="22" t="s">
        <v>813</v>
      </c>
    </row>
    <row r="173" spans="2:65" s="1" customFormat="1" ht="36">
      <c r="B173" s="39"/>
      <c r="D173" s="188" t="s">
        <v>215</v>
      </c>
      <c r="F173" s="189" t="s">
        <v>804</v>
      </c>
      <c r="I173" s="190"/>
      <c r="L173" s="39"/>
      <c r="M173" s="191"/>
      <c r="N173" s="40"/>
      <c r="O173" s="40"/>
      <c r="P173" s="40"/>
      <c r="Q173" s="40"/>
      <c r="R173" s="40"/>
      <c r="S173" s="40"/>
      <c r="T173" s="68"/>
      <c r="AT173" s="22" t="s">
        <v>215</v>
      </c>
      <c r="AU173" s="22" t="s">
        <v>81</v>
      </c>
    </row>
    <row r="174" spans="2:65" s="1" customFormat="1" ht="25.5" customHeight="1">
      <c r="B174" s="171"/>
      <c r="C174" s="172" t="s">
        <v>419</v>
      </c>
      <c r="D174" s="172" t="s">
        <v>137</v>
      </c>
      <c r="E174" s="173" t="s">
        <v>814</v>
      </c>
      <c r="F174" s="174" t="s">
        <v>815</v>
      </c>
      <c r="G174" s="175" t="s">
        <v>256</v>
      </c>
      <c r="H174" s="176">
        <v>7</v>
      </c>
      <c r="I174" s="177"/>
      <c r="J174" s="178">
        <f>ROUND(I174*H174,2)</f>
        <v>0</v>
      </c>
      <c r="K174" s="174" t="s">
        <v>145</v>
      </c>
      <c r="L174" s="39"/>
      <c r="M174" s="179" t="s">
        <v>5</v>
      </c>
      <c r="N174" s="180" t="s">
        <v>42</v>
      </c>
      <c r="O174" s="40"/>
      <c r="P174" s="181">
        <f>O174*H174</f>
        <v>0</v>
      </c>
      <c r="Q174" s="181">
        <v>0</v>
      </c>
      <c r="R174" s="181">
        <f>Q174*H174</f>
        <v>0</v>
      </c>
      <c r="S174" s="181">
        <v>0</v>
      </c>
      <c r="T174" s="182">
        <f>S174*H174</f>
        <v>0</v>
      </c>
      <c r="AR174" s="22" t="s">
        <v>152</v>
      </c>
      <c r="AT174" s="22" t="s">
        <v>137</v>
      </c>
      <c r="AU174" s="22" t="s">
        <v>81</v>
      </c>
      <c r="AY174" s="22" t="s">
        <v>134</v>
      </c>
      <c r="BE174" s="183">
        <f>IF(N174="základní",J174,0)</f>
        <v>0</v>
      </c>
      <c r="BF174" s="183">
        <f>IF(N174="snížená",J174,0)</f>
        <v>0</v>
      </c>
      <c r="BG174" s="183">
        <f>IF(N174="zákl. přenesená",J174,0)</f>
        <v>0</v>
      </c>
      <c r="BH174" s="183">
        <f>IF(N174="sníž. přenesená",J174,0)</f>
        <v>0</v>
      </c>
      <c r="BI174" s="183">
        <f>IF(N174="nulová",J174,0)</f>
        <v>0</v>
      </c>
      <c r="BJ174" s="22" t="s">
        <v>79</v>
      </c>
      <c r="BK174" s="183">
        <f>ROUND(I174*H174,2)</f>
        <v>0</v>
      </c>
      <c r="BL174" s="22" t="s">
        <v>152</v>
      </c>
      <c r="BM174" s="22" t="s">
        <v>816</v>
      </c>
    </row>
    <row r="175" spans="2:65" s="1" customFormat="1" ht="36">
      <c r="B175" s="39"/>
      <c r="D175" s="188" t="s">
        <v>215</v>
      </c>
      <c r="F175" s="189" t="s">
        <v>804</v>
      </c>
      <c r="I175" s="190"/>
      <c r="L175" s="39"/>
      <c r="M175" s="191"/>
      <c r="N175" s="40"/>
      <c r="O175" s="40"/>
      <c r="P175" s="40"/>
      <c r="Q175" s="40"/>
      <c r="R175" s="40"/>
      <c r="S175" s="40"/>
      <c r="T175" s="68"/>
      <c r="AT175" s="22" t="s">
        <v>215</v>
      </c>
      <c r="AU175" s="22" t="s">
        <v>81</v>
      </c>
    </row>
    <row r="176" spans="2:65" s="10" customFormat="1" ht="29.85" customHeight="1">
      <c r="B176" s="158"/>
      <c r="D176" s="159" t="s">
        <v>70</v>
      </c>
      <c r="E176" s="169" t="s">
        <v>168</v>
      </c>
      <c r="F176" s="169" t="s">
        <v>463</v>
      </c>
      <c r="I176" s="161"/>
      <c r="J176" s="170">
        <f>BK176</f>
        <v>0</v>
      </c>
      <c r="L176" s="158"/>
      <c r="M176" s="163"/>
      <c r="N176" s="164"/>
      <c r="O176" s="164"/>
      <c r="P176" s="165">
        <f>SUM(P177:P207)</f>
        <v>0</v>
      </c>
      <c r="Q176" s="164"/>
      <c r="R176" s="165">
        <f>SUM(R177:R207)</f>
        <v>19.428504</v>
      </c>
      <c r="S176" s="164"/>
      <c r="T176" s="166">
        <f>SUM(T177:T207)</f>
        <v>0</v>
      </c>
      <c r="AR176" s="159" t="s">
        <v>79</v>
      </c>
      <c r="AT176" s="167" t="s">
        <v>70</v>
      </c>
      <c r="AU176" s="167" t="s">
        <v>79</v>
      </c>
      <c r="AY176" s="159" t="s">
        <v>134</v>
      </c>
      <c r="BK176" s="168">
        <f>SUM(BK177:BK207)</f>
        <v>0</v>
      </c>
    </row>
    <row r="177" spans="2:65" s="1" customFormat="1" ht="38.25" customHeight="1">
      <c r="B177" s="171"/>
      <c r="C177" s="172" t="s">
        <v>426</v>
      </c>
      <c r="D177" s="172" t="s">
        <v>137</v>
      </c>
      <c r="E177" s="173" t="s">
        <v>817</v>
      </c>
      <c r="F177" s="174" t="s">
        <v>818</v>
      </c>
      <c r="G177" s="175" t="s">
        <v>248</v>
      </c>
      <c r="H177" s="176">
        <v>61.732999999999997</v>
      </c>
      <c r="I177" s="177"/>
      <c r="J177" s="178">
        <f>ROUND(I177*H177,2)</f>
        <v>0</v>
      </c>
      <c r="K177" s="174" t="s">
        <v>145</v>
      </c>
      <c r="L177" s="39"/>
      <c r="M177" s="179" t="s">
        <v>5</v>
      </c>
      <c r="N177" s="180" t="s">
        <v>42</v>
      </c>
      <c r="O177" s="40"/>
      <c r="P177" s="181">
        <f>O177*H177</f>
        <v>0</v>
      </c>
      <c r="Q177" s="181">
        <v>0</v>
      </c>
      <c r="R177" s="181">
        <f>Q177*H177</f>
        <v>0</v>
      </c>
      <c r="S177" s="181">
        <v>0</v>
      </c>
      <c r="T177" s="182">
        <f>S177*H177</f>
        <v>0</v>
      </c>
      <c r="AR177" s="22" t="s">
        <v>152</v>
      </c>
      <c r="AT177" s="22" t="s">
        <v>137</v>
      </c>
      <c r="AU177" s="22" t="s">
        <v>81</v>
      </c>
      <c r="AY177" s="22" t="s">
        <v>134</v>
      </c>
      <c r="BE177" s="183">
        <f>IF(N177="základní",J177,0)</f>
        <v>0</v>
      </c>
      <c r="BF177" s="183">
        <f>IF(N177="snížená",J177,0)</f>
        <v>0</v>
      </c>
      <c r="BG177" s="183">
        <f>IF(N177="zákl. přenesená",J177,0)</f>
        <v>0</v>
      </c>
      <c r="BH177" s="183">
        <f>IF(N177="sníž. přenesená",J177,0)</f>
        <v>0</v>
      </c>
      <c r="BI177" s="183">
        <f>IF(N177="nulová",J177,0)</f>
        <v>0</v>
      </c>
      <c r="BJ177" s="22" t="s">
        <v>79</v>
      </c>
      <c r="BK177" s="183">
        <f>ROUND(I177*H177,2)</f>
        <v>0</v>
      </c>
      <c r="BL177" s="22" t="s">
        <v>152</v>
      </c>
      <c r="BM177" s="22" t="s">
        <v>819</v>
      </c>
    </row>
    <row r="178" spans="2:65" s="1" customFormat="1" ht="96">
      <c r="B178" s="39"/>
      <c r="D178" s="188" t="s">
        <v>215</v>
      </c>
      <c r="F178" s="189" t="s">
        <v>820</v>
      </c>
      <c r="I178" s="190"/>
      <c r="L178" s="39"/>
      <c r="M178" s="191"/>
      <c r="N178" s="40"/>
      <c r="O178" s="40"/>
      <c r="P178" s="40"/>
      <c r="Q178" s="40"/>
      <c r="R178" s="40"/>
      <c r="S178" s="40"/>
      <c r="T178" s="68"/>
      <c r="AT178" s="22" t="s">
        <v>215</v>
      </c>
      <c r="AU178" s="22" t="s">
        <v>81</v>
      </c>
    </row>
    <row r="179" spans="2:65" s="1" customFormat="1" ht="25.5" customHeight="1">
      <c r="B179" s="171"/>
      <c r="C179" s="172" t="s">
        <v>431</v>
      </c>
      <c r="D179" s="172" t="s">
        <v>137</v>
      </c>
      <c r="E179" s="173" t="s">
        <v>821</v>
      </c>
      <c r="F179" s="174" t="s">
        <v>822</v>
      </c>
      <c r="G179" s="175" t="s">
        <v>467</v>
      </c>
      <c r="H179" s="176">
        <v>5</v>
      </c>
      <c r="I179" s="177"/>
      <c r="J179" s="178">
        <f>ROUND(I179*H179,2)</f>
        <v>0</v>
      </c>
      <c r="K179" s="174" t="s">
        <v>145</v>
      </c>
      <c r="L179" s="39"/>
      <c r="M179" s="179" t="s">
        <v>5</v>
      </c>
      <c r="N179" s="180" t="s">
        <v>42</v>
      </c>
      <c r="O179" s="40"/>
      <c r="P179" s="181">
        <f>O179*H179</f>
        <v>0</v>
      </c>
      <c r="Q179" s="181">
        <v>6.8640000000000007E-2</v>
      </c>
      <c r="R179" s="181">
        <f>Q179*H179</f>
        <v>0.34320000000000006</v>
      </c>
      <c r="S179" s="181">
        <v>0</v>
      </c>
      <c r="T179" s="182">
        <f>S179*H179</f>
        <v>0</v>
      </c>
      <c r="AR179" s="22" t="s">
        <v>152</v>
      </c>
      <c r="AT179" s="22" t="s">
        <v>137</v>
      </c>
      <c r="AU179" s="22" t="s">
        <v>81</v>
      </c>
      <c r="AY179" s="22" t="s">
        <v>134</v>
      </c>
      <c r="BE179" s="183">
        <f>IF(N179="základní",J179,0)</f>
        <v>0</v>
      </c>
      <c r="BF179" s="183">
        <f>IF(N179="snížená",J179,0)</f>
        <v>0</v>
      </c>
      <c r="BG179" s="183">
        <f>IF(N179="zákl. přenesená",J179,0)</f>
        <v>0</v>
      </c>
      <c r="BH179" s="183">
        <f>IF(N179="sníž. přenesená",J179,0)</f>
        <v>0</v>
      </c>
      <c r="BI179" s="183">
        <f>IF(N179="nulová",J179,0)</f>
        <v>0</v>
      </c>
      <c r="BJ179" s="22" t="s">
        <v>79</v>
      </c>
      <c r="BK179" s="183">
        <f>ROUND(I179*H179,2)</f>
        <v>0</v>
      </c>
      <c r="BL179" s="22" t="s">
        <v>152</v>
      </c>
      <c r="BM179" s="22" t="s">
        <v>823</v>
      </c>
    </row>
    <row r="180" spans="2:65" s="1" customFormat="1" ht="96">
      <c r="B180" s="39"/>
      <c r="D180" s="188" t="s">
        <v>215</v>
      </c>
      <c r="F180" s="189" t="s">
        <v>820</v>
      </c>
      <c r="I180" s="190"/>
      <c r="L180" s="39"/>
      <c r="M180" s="191"/>
      <c r="N180" s="40"/>
      <c r="O180" s="40"/>
      <c r="P180" s="40"/>
      <c r="Q180" s="40"/>
      <c r="R180" s="40"/>
      <c r="S180" s="40"/>
      <c r="T180" s="68"/>
      <c r="AT180" s="22" t="s">
        <v>215</v>
      </c>
      <c r="AU180" s="22" t="s">
        <v>81</v>
      </c>
    </row>
    <row r="181" spans="2:65" s="1" customFormat="1" ht="25.5" customHeight="1">
      <c r="B181" s="171"/>
      <c r="C181" s="172" t="s">
        <v>435</v>
      </c>
      <c r="D181" s="172" t="s">
        <v>137</v>
      </c>
      <c r="E181" s="173" t="s">
        <v>824</v>
      </c>
      <c r="F181" s="174" t="s">
        <v>825</v>
      </c>
      <c r="G181" s="175" t="s">
        <v>248</v>
      </c>
      <c r="H181" s="176">
        <v>31.85</v>
      </c>
      <c r="I181" s="177"/>
      <c r="J181" s="178">
        <f>ROUND(I181*H181,2)</f>
        <v>0</v>
      </c>
      <c r="K181" s="174" t="s">
        <v>145</v>
      </c>
      <c r="L181" s="39"/>
      <c r="M181" s="179" t="s">
        <v>5</v>
      </c>
      <c r="N181" s="180" t="s">
        <v>42</v>
      </c>
      <c r="O181" s="40"/>
      <c r="P181" s="181">
        <f>O181*H181</f>
        <v>0</v>
      </c>
      <c r="Q181" s="181">
        <v>4.0000000000000003E-5</v>
      </c>
      <c r="R181" s="181">
        <f>Q181*H181</f>
        <v>1.2740000000000002E-3</v>
      </c>
      <c r="S181" s="181">
        <v>0</v>
      </c>
      <c r="T181" s="182">
        <f>S181*H181</f>
        <v>0</v>
      </c>
      <c r="AR181" s="22" t="s">
        <v>152</v>
      </c>
      <c r="AT181" s="22" t="s">
        <v>137</v>
      </c>
      <c r="AU181" s="22" t="s">
        <v>81</v>
      </c>
      <c r="AY181" s="22" t="s">
        <v>134</v>
      </c>
      <c r="BE181" s="183">
        <f>IF(N181="základní",J181,0)</f>
        <v>0</v>
      </c>
      <c r="BF181" s="183">
        <f>IF(N181="snížená",J181,0)</f>
        <v>0</v>
      </c>
      <c r="BG181" s="183">
        <f>IF(N181="zákl. přenesená",J181,0)</f>
        <v>0</v>
      </c>
      <c r="BH181" s="183">
        <f>IF(N181="sníž. přenesená",J181,0)</f>
        <v>0</v>
      </c>
      <c r="BI181" s="183">
        <f>IF(N181="nulová",J181,0)</f>
        <v>0</v>
      </c>
      <c r="BJ181" s="22" t="s">
        <v>79</v>
      </c>
      <c r="BK181" s="183">
        <f>ROUND(I181*H181,2)</f>
        <v>0</v>
      </c>
      <c r="BL181" s="22" t="s">
        <v>152</v>
      </c>
      <c r="BM181" s="22" t="s">
        <v>826</v>
      </c>
    </row>
    <row r="182" spans="2:65" s="1" customFormat="1" ht="96">
      <c r="B182" s="39"/>
      <c r="D182" s="188" t="s">
        <v>215</v>
      </c>
      <c r="F182" s="189" t="s">
        <v>820</v>
      </c>
      <c r="I182" s="190"/>
      <c r="L182" s="39"/>
      <c r="M182" s="191"/>
      <c r="N182" s="40"/>
      <c r="O182" s="40"/>
      <c r="P182" s="40"/>
      <c r="Q182" s="40"/>
      <c r="R182" s="40"/>
      <c r="S182" s="40"/>
      <c r="T182" s="68"/>
      <c r="AT182" s="22" t="s">
        <v>215</v>
      </c>
      <c r="AU182" s="22" t="s">
        <v>81</v>
      </c>
    </row>
    <row r="183" spans="2:65" s="1" customFormat="1" ht="25.5" customHeight="1">
      <c r="B183" s="171"/>
      <c r="C183" s="192" t="s">
        <v>440</v>
      </c>
      <c r="D183" s="192" t="s">
        <v>290</v>
      </c>
      <c r="E183" s="193" t="s">
        <v>827</v>
      </c>
      <c r="F183" s="194" t="s">
        <v>828</v>
      </c>
      <c r="G183" s="195" t="s">
        <v>248</v>
      </c>
      <c r="H183" s="196">
        <v>32.479999999999997</v>
      </c>
      <c r="I183" s="197"/>
      <c r="J183" s="198">
        <f>ROUND(I183*H183,2)</f>
        <v>0</v>
      </c>
      <c r="K183" s="194" t="s">
        <v>145</v>
      </c>
      <c r="L183" s="199"/>
      <c r="M183" s="200" t="s">
        <v>5</v>
      </c>
      <c r="N183" s="201" t="s">
        <v>42</v>
      </c>
      <c r="O183" s="40"/>
      <c r="P183" s="181">
        <f>O183*H183</f>
        <v>0</v>
      </c>
      <c r="Q183" s="181">
        <v>4.2999999999999997E-2</v>
      </c>
      <c r="R183" s="181">
        <f>Q183*H183</f>
        <v>1.3966399999999997</v>
      </c>
      <c r="S183" s="181">
        <v>0</v>
      </c>
      <c r="T183" s="182">
        <f>S183*H183</f>
        <v>0</v>
      </c>
      <c r="AR183" s="22" t="s">
        <v>168</v>
      </c>
      <c r="AT183" s="22" t="s">
        <v>290</v>
      </c>
      <c r="AU183" s="22" t="s">
        <v>81</v>
      </c>
      <c r="AY183" s="22" t="s">
        <v>134</v>
      </c>
      <c r="BE183" s="183">
        <f>IF(N183="základní",J183,0)</f>
        <v>0</v>
      </c>
      <c r="BF183" s="183">
        <f>IF(N183="snížená",J183,0)</f>
        <v>0</v>
      </c>
      <c r="BG183" s="183">
        <f>IF(N183="zákl. přenesená",J183,0)</f>
        <v>0</v>
      </c>
      <c r="BH183" s="183">
        <f>IF(N183="sníž. přenesená",J183,0)</f>
        <v>0</v>
      </c>
      <c r="BI183" s="183">
        <f>IF(N183="nulová",J183,0)</f>
        <v>0</v>
      </c>
      <c r="BJ183" s="22" t="s">
        <v>79</v>
      </c>
      <c r="BK183" s="183">
        <f>ROUND(I183*H183,2)</f>
        <v>0</v>
      </c>
      <c r="BL183" s="22" t="s">
        <v>152</v>
      </c>
      <c r="BM183" s="22" t="s">
        <v>829</v>
      </c>
    </row>
    <row r="184" spans="2:65" s="11" customFormat="1" ht="12">
      <c r="B184" s="202"/>
      <c r="D184" s="188" t="s">
        <v>303</v>
      </c>
      <c r="F184" s="203" t="s">
        <v>830</v>
      </c>
      <c r="H184" s="204">
        <v>32.479999999999997</v>
      </c>
      <c r="I184" s="205"/>
      <c r="L184" s="202"/>
      <c r="M184" s="206"/>
      <c r="N184" s="207"/>
      <c r="O184" s="207"/>
      <c r="P184" s="207"/>
      <c r="Q184" s="207"/>
      <c r="R184" s="207"/>
      <c r="S184" s="207"/>
      <c r="T184" s="208"/>
      <c r="AT184" s="209" t="s">
        <v>303</v>
      </c>
      <c r="AU184" s="209" t="s">
        <v>81</v>
      </c>
      <c r="AV184" s="11" t="s">
        <v>81</v>
      </c>
      <c r="AW184" s="11" t="s">
        <v>6</v>
      </c>
      <c r="AX184" s="11" t="s">
        <v>79</v>
      </c>
      <c r="AY184" s="209" t="s">
        <v>134</v>
      </c>
    </row>
    <row r="185" spans="2:65" s="1" customFormat="1" ht="25.5" customHeight="1">
      <c r="B185" s="171"/>
      <c r="C185" s="172" t="s">
        <v>445</v>
      </c>
      <c r="D185" s="172" t="s">
        <v>137</v>
      </c>
      <c r="E185" s="173" t="s">
        <v>831</v>
      </c>
      <c r="F185" s="174" t="s">
        <v>832</v>
      </c>
      <c r="G185" s="175" t="s">
        <v>467</v>
      </c>
      <c r="H185" s="176">
        <v>3</v>
      </c>
      <c r="I185" s="177"/>
      <c r="J185" s="178">
        <f>ROUND(I185*H185,2)</f>
        <v>0</v>
      </c>
      <c r="K185" s="174" t="s">
        <v>145</v>
      </c>
      <c r="L185" s="39"/>
      <c r="M185" s="179" t="s">
        <v>5</v>
      </c>
      <c r="N185" s="180" t="s">
        <v>42</v>
      </c>
      <c r="O185" s="40"/>
      <c r="P185" s="181">
        <f>O185*H185</f>
        <v>0</v>
      </c>
      <c r="Q185" s="181">
        <v>1.3999999999999999E-4</v>
      </c>
      <c r="R185" s="181">
        <f>Q185*H185</f>
        <v>4.1999999999999996E-4</v>
      </c>
      <c r="S185" s="181">
        <v>0</v>
      </c>
      <c r="T185" s="182">
        <f>S185*H185</f>
        <v>0</v>
      </c>
      <c r="AR185" s="22" t="s">
        <v>152</v>
      </c>
      <c r="AT185" s="22" t="s">
        <v>137</v>
      </c>
      <c r="AU185" s="22" t="s">
        <v>81</v>
      </c>
      <c r="AY185" s="22" t="s">
        <v>134</v>
      </c>
      <c r="BE185" s="183">
        <f>IF(N185="základní",J185,0)</f>
        <v>0</v>
      </c>
      <c r="BF185" s="183">
        <f>IF(N185="snížená",J185,0)</f>
        <v>0</v>
      </c>
      <c r="BG185" s="183">
        <f>IF(N185="zákl. přenesená",J185,0)</f>
        <v>0</v>
      </c>
      <c r="BH185" s="183">
        <f>IF(N185="sníž. přenesená",J185,0)</f>
        <v>0</v>
      </c>
      <c r="BI185" s="183">
        <f>IF(N185="nulová",J185,0)</f>
        <v>0</v>
      </c>
      <c r="BJ185" s="22" t="s">
        <v>79</v>
      </c>
      <c r="BK185" s="183">
        <f>ROUND(I185*H185,2)</f>
        <v>0</v>
      </c>
      <c r="BL185" s="22" t="s">
        <v>152</v>
      </c>
      <c r="BM185" s="22" t="s">
        <v>833</v>
      </c>
    </row>
    <row r="186" spans="2:65" s="1" customFormat="1" ht="60">
      <c r="B186" s="39"/>
      <c r="D186" s="188" t="s">
        <v>215</v>
      </c>
      <c r="F186" s="189" t="s">
        <v>834</v>
      </c>
      <c r="I186" s="190"/>
      <c r="L186" s="39"/>
      <c r="M186" s="191"/>
      <c r="N186" s="40"/>
      <c r="O186" s="40"/>
      <c r="P186" s="40"/>
      <c r="Q186" s="40"/>
      <c r="R186" s="40"/>
      <c r="S186" s="40"/>
      <c r="T186" s="68"/>
      <c r="AT186" s="22" t="s">
        <v>215</v>
      </c>
      <c r="AU186" s="22" t="s">
        <v>81</v>
      </c>
    </row>
    <row r="187" spans="2:65" s="1" customFormat="1" ht="25.5" customHeight="1">
      <c r="B187" s="171"/>
      <c r="C187" s="192" t="s">
        <v>450</v>
      </c>
      <c r="D187" s="192" t="s">
        <v>290</v>
      </c>
      <c r="E187" s="193" t="s">
        <v>835</v>
      </c>
      <c r="F187" s="194" t="s">
        <v>836</v>
      </c>
      <c r="G187" s="195" t="s">
        <v>467</v>
      </c>
      <c r="H187" s="196">
        <v>3.0449999999999999</v>
      </c>
      <c r="I187" s="197"/>
      <c r="J187" s="198">
        <f>ROUND(I187*H187,2)</f>
        <v>0</v>
      </c>
      <c r="K187" s="194" t="s">
        <v>145</v>
      </c>
      <c r="L187" s="199"/>
      <c r="M187" s="200" t="s">
        <v>5</v>
      </c>
      <c r="N187" s="201" t="s">
        <v>42</v>
      </c>
      <c r="O187" s="40"/>
      <c r="P187" s="181">
        <f>O187*H187</f>
        <v>0</v>
      </c>
      <c r="Q187" s="181">
        <v>4.2000000000000003E-2</v>
      </c>
      <c r="R187" s="181">
        <f>Q187*H187</f>
        <v>0.12789</v>
      </c>
      <c r="S187" s="181">
        <v>0</v>
      </c>
      <c r="T187" s="182">
        <f>S187*H187</f>
        <v>0</v>
      </c>
      <c r="AR187" s="22" t="s">
        <v>168</v>
      </c>
      <c r="AT187" s="22" t="s">
        <v>290</v>
      </c>
      <c r="AU187" s="22" t="s">
        <v>81</v>
      </c>
      <c r="AY187" s="22" t="s">
        <v>134</v>
      </c>
      <c r="BE187" s="183">
        <f>IF(N187="základní",J187,0)</f>
        <v>0</v>
      </c>
      <c r="BF187" s="183">
        <f>IF(N187="snížená",J187,0)</f>
        <v>0</v>
      </c>
      <c r="BG187" s="183">
        <f>IF(N187="zákl. přenesená",J187,0)</f>
        <v>0</v>
      </c>
      <c r="BH187" s="183">
        <f>IF(N187="sníž. přenesená",J187,0)</f>
        <v>0</v>
      </c>
      <c r="BI187" s="183">
        <f>IF(N187="nulová",J187,0)</f>
        <v>0</v>
      </c>
      <c r="BJ187" s="22" t="s">
        <v>79</v>
      </c>
      <c r="BK187" s="183">
        <f>ROUND(I187*H187,2)</f>
        <v>0</v>
      </c>
      <c r="BL187" s="22" t="s">
        <v>152</v>
      </c>
      <c r="BM187" s="22" t="s">
        <v>837</v>
      </c>
    </row>
    <row r="188" spans="2:65" s="11" customFormat="1" ht="12">
      <c r="B188" s="202"/>
      <c r="D188" s="188" t="s">
        <v>303</v>
      </c>
      <c r="F188" s="203" t="s">
        <v>838</v>
      </c>
      <c r="H188" s="204">
        <v>3.0449999999999999</v>
      </c>
      <c r="I188" s="205"/>
      <c r="L188" s="202"/>
      <c r="M188" s="206"/>
      <c r="N188" s="207"/>
      <c r="O188" s="207"/>
      <c r="P188" s="207"/>
      <c r="Q188" s="207"/>
      <c r="R188" s="207"/>
      <c r="S188" s="207"/>
      <c r="T188" s="208"/>
      <c r="AT188" s="209" t="s">
        <v>303</v>
      </c>
      <c r="AU188" s="209" t="s">
        <v>81</v>
      </c>
      <c r="AV188" s="11" t="s">
        <v>81</v>
      </c>
      <c r="AW188" s="11" t="s">
        <v>6</v>
      </c>
      <c r="AX188" s="11" t="s">
        <v>79</v>
      </c>
      <c r="AY188" s="209" t="s">
        <v>134</v>
      </c>
    </row>
    <row r="189" spans="2:65" s="1" customFormat="1" ht="25.5" customHeight="1">
      <c r="B189" s="171"/>
      <c r="C189" s="172" t="s">
        <v>454</v>
      </c>
      <c r="D189" s="172" t="s">
        <v>137</v>
      </c>
      <c r="E189" s="173" t="s">
        <v>839</v>
      </c>
      <c r="F189" s="174" t="s">
        <v>840</v>
      </c>
      <c r="G189" s="175" t="s">
        <v>467</v>
      </c>
      <c r="H189" s="176">
        <v>37</v>
      </c>
      <c r="I189" s="177"/>
      <c r="J189" s="178">
        <f>ROUND(I189*H189,2)</f>
        <v>0</v>
      </c>
      <c r="K189" s="174" t="s">
        <v>145</v>
      </c>
      <c r="L189" s="39"/>
      <c r="M189" s="179" t="s">
        <v>5</v>
      </c>
      <c r="N189" s="180" t="s">
        <v>42</v>
      </c>
      <c r="O189" s="40"/>
      <c r="P189" s="181">
        <f>O189*H189</f>
        <v>0</v>
      </c>
      <c r="Q189" s="181">
        <v>6.9999999999999994E-5</v>
      </c>
      <c r="R189" s="181">
        <f>Q189*H189</f>
        <v>2.5899999999999999E-3</v>
      </c>
      <c r="S189" s="181">
        <v>0</v>
      </c>
      <c r="T189" s="182">
        <f>S189*H189</f>
        <v>0</v>
      </c>
      <c r="AR189" s="22" t="s">
        <v>152</v>
      </c>
      <c r="AT189" s="22" t="s">
        <v>137</v>
      </c>
      <c r="AU189" s="22" t="s">
        <v>81</v>
      </c>
      <c r="AY189" s="22" t="s">
        <v>134</v>
      </c>
      <c r="BE189" s="183">
        <f>IF(N189="základní",J189,0)</f>
        <v>0</v>
      </c>
      <c r="BF189" s="183">
        <f>IF(N189="snížená",J189,0)</f>
        <v>0</v>
      </c>
      <c r="BG189" s="183">
        <f>IF(N189="zákl. přenesená",J189,0)</f>
        <v>0</v>
      </c>
      <c r="BH189" s="183">
        <f>IF(N189="sníž. přenesená",J189,0)</f>
        <v>0</v>
      </c>
      <c r="BI189" s="183">
        <f>IF(N189="nulová",J189,0)</f>
        <v>0</v>
      </c>
      <c r="BJ189" s="22" t="s">
        <v>79</v>
      </c>
      <c r="BK189" s="183">
        <f>ROUND(I189*H189,2)</f>
        <v>0</v>
      </c>
      <c r="BL189" s="22" t="s">
        <v>152</v>
      </c>
      <c r="BM189" s="22" t="s">
        <v>841</v>
      </c>
    </row>
    <row r="190" spans="2:65" s="1" customFormat="1" ht="60">
      <c r="B190" s="39"/>
      <c r="D190" s="188" t="s">
        <v>215</v>
      </c>
      <c r="F190" s="189" t="s">
        <v>834</v>
      </c>
      <c r="I190" s="190"/>
      <c r="L190" s="39"/>
      <c r="M190" s="191"/>
      <c r="N190" s="40"/>
      <c r="O190" s="40"/>
      <c r="P190" s="40"/>
      <c r="Q190" s="40"/>
      <c r="R190" s="40"/>
      <c r="S190" s="40"/>
      <c r="T190" s="68"/>
      <c r="AT190" s="22" t="s">
        <v>215</v>
      </c>
      <c r="AU190" s="22" t="s">
        <v>81</v>
      </c>
    </row>
    <row r="191" spans="2:65" s="1" customFormat="1" ht="16.5" customHeight="1">
      <c r="B191" s="171"/>
      <c r="C191" s="192" t="s">
        <v>459</v>
      </c>
      <c r="D191" s="192" t="s">
        <v>290</v>
      </c>
      <c r="E191" s="193" t="s">
        <v>842</v>
      </c>
      <c r="F191" s="194" t="s">
        <v>843</v>
      </c>
      <c r="G191" s="195" t="s">
        <v>467</v>
      </c>
      <c r="H191" s="196">
        <v>27</v>
      </c>
      <c r="I191" s="197"/>
      <c r="J191" s="198">
        <f>ROUND(I191*H191,2)</f>
        <v>0</v>
      </c>
      <c r="K191" s="194" t="s">
        <v>5</v>
      </c>
      <c r="L191" s="199"/>
      <c r="M191" s="200" t="s">
        <v>5</v>
      </c>
      <c r="N191" s="201" t="s">
        <v>42</v>
      </c>
      <c r="O191" s="40"/>
      <c r="P191" s="181">
        <f>O191*H191</f>
        <v>0</v>
      </c>
      <c r="Q191" s="181">
        <v>2.1999999999999999E-2</v>
      </c>
      <c r="R191" s="181">
        <f>Q191*H191</f>
        <v>0.59399999999999997</v>
      </c>
      <c r="S191" s="181">
        <v>0</v>
      </c>
      <c r="T191" s="182">
        <f>S191*H191</f>
        <v>0</v>
      </c>
      <c r="AR191" s="22" t="s">
        <v>168</v>
      </c>
      <c r="AT191" s="22" t="s">
        <v>290</v>
      </c>
      <c r="AU191" s="22" t="s">
        <v>81</v>
      </c>
      <c r="AY191" s="22" t="s">
        <v>134</v>
      </c>
      <c r="BE191" s="183">
        <f>IF(N191="základní",J191,0)</f>
        <v>0</v>
      </c>
      <c r="BF191" s="183">
        <f>IF(N191="snížená",J191,0)</f>
        <v>0</v>
      </c>
      <c r="BG191" s="183">
        <f>IF(N191="zákl. přenesená",J191,0)</f>
        <v>0</v>
      </c>
      <c r="BH191" s="183">
        <f>IF(N191="sníž. přenesená",J191,0)</f>
        <v>0</v>
      </c>
      <c r="BI191" s="183">
        <f>IF(N191="nulová",J191,0)</f>
        <v>0</v>
      </c>
      <c r="BJ191" s="22" t="s">
        <v>79</v>
      </c>
      <c r="BK191" s="183">
        <f>ROUND(I191*H191,2)</f>
        <v>0</v>
      </c>
      <c r="BL191" s="22" t="s">
        <v>152</v>
      </c>
      <c r="BM191" s="22" t="s">
        <v>844</v>
      </c>
    </row>
    <row r="192" spans="2:65" s="1" customFormat="1" ht="16.5" customHeight="1">
      <c r="B192" s="171"/>
      <c r="C192" s="192" t="s">
        <v>464</v>
      </c>
      <c r="D192" s="192" t="s">
        <v>290</v>
      </c>
      <c r="E192" s="193" t="s">
        <v>845</v>
      </c>
      <c r="F192" s="194" t="s">
        <v>846</v>
      </c>
      <c r="G192" s="195" t="s">
        <v>467</v>
      </c>
      <c r="H192" s="196">
        <v>10</v>
      </c>
      <c r="I192" s="197"/>
      <c r="J192" s="198">
        <f>ROUND(I192*H192,2)</f>
        <v>0</v>
      </c>
      <c r="K192" s="194" t="s">
        <v>5</v>
      </c>
      <c r="L192" s="199"/>
      <c r="M192" s="200" t="s">
        <v>5</v>
      </c>
      <c r="N192" s="201" t="s">
        <v>42</v>
      </c>
      <c r="O192" s="40"/>
      <c r="P192" s="181">
        <f>O192*H192</f>
        <v>0</v>
      </c>
      <c r="Q192" s="181">
        <v>2.1999999999999999E-2</v>
      </c>
      <c r="R192" s="181">
        <f>Q192*H192</f>
        <v>0.21999999999999997</v>
      </c>
      <c r="S192" s="181">
        <v>0</v>
      </c>
      <c r="T192" s="182">
        <f>S192*H192</f>
        <v>0</v>
      </c>
      <c r="AR192" s="22" t="s">
        <v>168</v>
      </c>
      <c r="AT192" s="22" t="s">
        <v>290</v>
      </c>
      <c r="AU192" s="22" t="s">
        <v>81</v>
      </c>
      <c r="AY192" s="22" t="s">
        <v>134</v>
      </c>
      <c r="BE192" s="183">
        <f>IF(N192="základní",J192,0)</f>
        <v>0</v>
      </c>
      <c r="BF192" s="183">
        <f>IF(N192="snížená",J192,0)</f>
        <v>0</v>
      </c>
      <c r="BG192" s="183">
        <f>IF(N192="zákl. přenesená",J192,0)</f>
        <v>0</v>
      </c>
      <c r="BH192" s="183">
        <f>IF(N192="sníž. přenesená",J192,0)</f>
        <v>0</v>
      </c>
      <c r="BI192" s="183">
        <f>IF(N192="nulová",J192,0)</f>
        <v>0</v>
      </c>
      <c r="BJ192" s="22" t="s">
        <v>79</v>
      </c>
      <c r="BK192" s="183">
        <f>ROUND(I192*H192,2)</f>
        <v>0</v>
      </c>
      <c r="BL192" s="22" t="s">
        <v>152</v>
      </c>
      <c r="BM192" s="22" t="s">
        <v>847</v>
      </c>
    </row>
    <row r="193" spans="2:65" s="1" customFormat="1" ht="25.5" customHeight="1">
      <c r="B193" s="171"/>
      <c r="C193" s="172" t="s">
        <v>476</v>
      </c>
      <c r="D193" s="172" t="s">
        <v>137</v>
      </c>
      <c r="E193" s="173" t="s">
        <v>848</v>
      </c>
      <c r="F193" s="174" t="s">
        <v>849</v>
      </c>
      <c r="G193" s="175" t="s">
        <v>467</v>
      </c>
      <c r="H193" s="176">
        <v>1</v>
      </c>
      <c r="I193" s="177"/>
      <c r="J193" s="178">
        <f>ROUND(I193*H193,2)</f>
        <v>0</v>
      </c>
      <c r="K193" s="174" t="s">
        <v>145</v>
      </c>
      <c r="L193" s="39"/>
      <c r="M193" s="179" t="s">
        <v>5</v>
      </c>
      <c r="N193" s="180" t="s">
        <v>42</v>
      </c>
      <c r="O193" s="40"/>
      <c r="P193" s="181">
        <f>O193*H193</f>
        <v>0</v>
      </c>
      <c r="Q193" s="181">
        <v>1.12181</v>
      </c>
      <c r="R193" s="181">
        <f>Q193*H193</f>
        <v>1.12181</v>
      </c>
      <c r="S193" s="181">
        <v>0</v>
      </c>
      <c r="T193" s="182">
        <f>S193*H193</f>
        <v>0</v>
      </c>
      <c r="AR193" s="22" t="s">
        <v>152</v>
      </c>
      <c r="AT193" s="22" t="s">
        <v>137</v>
      </c>
      <c r="AU193" s="22" t="s">
        <v>81</v>
      </c>
      <c r="AY193" s="22" t="s">
        <v>134</v>
      </c>
      <c r="BE193" s="183">
        <f>IF(N193="základní",J193,0)</f>
        <v>0</v>
      </c>
      <c r="BF193" s="183">
        <f>IF(N193="snížená",J193,0)</f>
        <v>0</v>
      </c>
      <c r="BG193" s="183">
        <f>IF(N193="zákl. přenesená",J193,0)</f>
        <v>0</v>
      </c>
      <c r="BH193" s="183">
        <f>IF(N193="sníž. přenesená",J193,0)</f>
        <v>0</v>
      </c>
      <c r="BI193" s="183">
        <f>IF(N193="nulová",J193,0)</f>
        <v>0</v>
      </c>
      <c r="BJ193" s="22" t="s">
        <v>79</v>
      </c>
      <c r="BK193" s="183">
        <f>ROUND(I193*H193,2)</f>
        <v>0</v>
      </c>
      <c r="BL193" s="22" t="s">
        <v>152</v>
      </c>
      <c r="BM193" s="22" t="s">
        <v>850</v>
      </c>
    </row>
    <row r="194" spans="2:65" s="1" customFormat="1" ht="72">
      <c r="B194" s="39"/>
      <c r="D194" s="188" t="s">
        <v>215</v>
      </c>
      <c r="F194" s="189" t="s">
        <v>851</v>
      </c>
      <c r="I194" s="190"/>
      <c r="L194" s="39"/>
      <c r="M194" s="191"/>
      <c r="N194" s="40"/>
      <c r="O194" s="40"/>
      <c r="P194" s="40"/>
      <c r="Q194" s="40"/>
      <c r="R194" s="40"/>
      <c r="S194" s="40"/>
      <c r="T194" s="68"/>
      <c r="AT194" s="22" t="s">
        <v>215</v>
      </c>
      <c r="AU194" s="22" t="s">
        <v>81</v>
      </c>
    </row>
    <row r="195" spans="2:65" s="1" customFormat="1" ht="16.5" customHeight="1">
      <c r="B195" s="171"/>
      <c r="C195" s="172" t="s">
        <v>471</v>
      </c>
      <c r="D195" s="172" t="s">
        <v>137</v>
      </c>
      <c r="E195" s="173" t="s">
        <v>852</v>
      </c>
      <c r="F195" s="174" t="s">
        <v>853</v>
      </c>
      <c r="G195" s="175" t="s">
        <v>467</v>
      </c>
      <c r="H195" s="176">
        <v>4</v>
      </c>
      <c r="I195" s="177"/>
      <c r="J195" s="178">
        <f>ROUND(I195*H195,2)</f>
        <v>0</v>
      </c>
      <c r="K195" s="174" t="s">
        <v>5</v>
      </c>
      <c r="L195" s="39"/>
      <c r="M195" s="179" t="s">
        <v>5</v>
      </c>
      <c r="N195" s="180" t="s">
        <v>42</v>
      </c>
      <c r="O195" s="40"/>
      <c r="P195" s="181">
        <f>O195*H195</f>
        <v>0</v>
      </c>
      <c r="Q195" s="181">
        <v>1.12181</v>
      </c>
      <c r="R195" s="181">
        <f>Q195*H195</f>
        <v>4.4872399999999999</v>
      </c>
      <c r="S195" s="181">
        <v>0</v>
      </c>
      <c r="T195" s="182">
        <f>S195*H195</f>
        <v>0</v>
      </c>
      <c r="AR195" s="22" t="s">
        <v>152</v>
      </c>
      <c r="AT195" s="22" t="s">
        <v>137</v>
      </c>
      <c r="AU195" s="22" t="s">
        <v>81</v>
      </c>
      <c r="AY195" s="22" t="s">
        <v>134</v>
      </c>
      <c r="BE195" s="183">
        <f>IF(N195="základní",J195,0)</f>
        <v>0</v>
      </c>
      <c r="BF195" s="183">
        <f>IF(N195="snížená",J195,0)</f>
        <v>0</v>
      </c>
      <c r="BG195" s="183">
        <f>IF(N195="zákl. přenesená",J195,0)</f>
        <v>0</v>
      </c>
      <c r="BH195" s="183">
        <f>IF(N195="sníž. přenesená",J195,0)</f>
        <v>0</v>
      </c>
      <c r="BI195" s="183">
        <f>IF(N195="nulová",J195,0)</f>
        <v>0</v>
      </c>
      <c r="BJ195" s="22" t="s">
        <v>79</v>
      </c>
      <c r="BK195" s="183">
        <f>ROUND(I195*H195,2)</f>
        <v>0</v>
      </c>
      <c r="BL195" s="22" t="s">
        <v>152</v>
      </c>
      <c r="BM195" s="22" t="s">
        <v>854</v>
      </c>
    </row>
    <row r="196" spans="2:65" s="1" customFormat="1" ht="72">
      <c r="B196" s="39"/>
      <c r="D196" s="188" t="s">
        <v>215</v>
      </c>
      <c r="F196" s="189" t="s">
        <v>851</v>
      </c>
      <c r="I196" s="190"/>
      <c r="L196" s="39"/>
      <c r="M196" s="191"/>
      <c r="N196" s="40"/>
      <c r="O196" s="40"/>
      <c r="P196" s="40"/>
      <c r="Q196" s="40"/>
      <c r="R196" s="40"/>
      <c r="S196" s="40"/>
      <c r="T196" s="68"/>
      <c r="AT196" s="22" t="s">
        <v>215</v>
      </c>
      <c r="AU196" s="22" t="s">
        <v>81</v>
      </c>
    </row>
    <row r="197" spans="2:65" s="1" customFormat="1" ht="16.5" customHeight="1">
      <c r="B197" s="171"/>
      <c r="C197" s="172" t="s">
        <v>480</v>
      </c>
      <c r="D197" s="172" t="s">
        <v>137</v>
      </c>
      <c r="E197" s="173" t="s">
        <v>855</v>
      </c>
      <c r="F197" s="174" t="s">
        <v>856</v>
      </c>
      <c r="G197" s="175" t="s">
        <v>467</v>
      </c>
      <c r="H197" s="176">
        <v>16</v>
      </c>
      <c r="I197" s="177"/>
      <c r="J197" s="178">
        <f>ROUND(I197*H197,2)</f>
        <v>0</v>
      </c>
      <c r="K197" s="174" t="s">
        <v>145</v>
      </c>
      <c r="L197" s="39"/>
      <c r="M197" s="179" t="s">
        <v>5</v>
      </c>
      <c r="N197" s="180" t="s">
        <v>42</v>
      </c>
      <c r="O197" s="40"/>
      <c r="P197" s="181">
        <f>O197*H197</f>
        <v>0</v>
      </c>
      <c r="Q197" s="181">
        <v>0.34089999999999998</v>
      </c>
      <c r="R197" s="181">
        <f>Q197*H197</f>
        <v>5.4543999999999997</v>
      </c>
      <c r="S197" s="181">
        <v>0</v>
      </c>
      <c r="T197" s="182">
        <f>S197*H197</f>
        <v>0</v>
      </c>
      <c r="AR197" s="22" t="s">
        <v>152</v>
      </c>
      <c r="AT197" s="22" t="s">
        <v>137</v>
      </c>
      <c r="AU197" s="22" t="s">
        <v>81</v>
      </c>
      <c r="AY197" s="22" t="s">
        <v>134</v>
      </c>
      <c r="BE197" s="183">
        <f>IF(N197="základní",J197,0)</f>
        <v>0</v>
      </c>
      <c r="BF197" s="183">
        <f>IF(N197="snížená",J197,0)</f>
        <v>0</v>
      </c>
      <c r="BG197" s="183">
        <f>IF(N197="zákl. přenesená",J197,0)</f>
        <v>0</v>
      </c>
      <c r="BH197" s="183">
        <f>IF(N197="sníž. přenesená",J197,0)</f>
        <v>0</v>
      </c>
      <c r="BI197" s="183">
        <f>IF(N197="nulová",J197,0)</f>
        <v>0</v>
      </c>
      <c r="BJ197" s="22" t="s">
        <v>79</v>
      </c>
      <c r="BK197" s="183">
        <f>ROUND(I197*H197,2)</f>
        <v>0</v>
      </c>
      <c r="BL197" s="22" t="s">
        <v>152</v>
      </c>
      <c r="BM197" s="22" t="s">
        <v>857</v>
      </c>
    </row>
    <row r="198" spans="2:65" s="1" customFormat="1" ht="96">
      <c r="B198" s="39"/>
      <c r="D198" s="188" t="s">
        <v>215</v>
      </c>
      <c r="F198" s="189" t="s">
        <v>858</v>
      </c>
      <c r="I198" s="190"/>
      <c r="L198" s="39"/>
      <c r="M198" s="191"/>
      <c r="N198" s="40"/>
      <c r="O198" s="40"/>
      <c r="P198" s="40"/>
      <c r="Q198" s="40"/>
      <c r="R198" s="40"/>
      <c r="S198" s="40"/>
      <c r="T198" s="68"/>
      <c r="AT198" s="22" t="s">
        <v>215</v>
      </c>
      <c r="AU198" s="22" t="s">
        <v>81</v>
      </c>
    </row>
    <row r="199" spans="2:65" s="1" customFormat="1" ht="16.5" customHeight="1">
      <c r="B199" s="171"/>
      <c r="C199" s="192" t="s">
        <v>485</v>
      </c>
      <c r="D199" s="192" t="s">
        <v>290</v>
      </c>
      <c r="E199" s="193" t="s">
        <v>859</v>
      </c>
      <c r="F199" s="194" t="s">
        <v>860</v>
      </c>
      <c r="G199" s="195" t="s">
        <v>467</v>
      </c>
      <c r="H199" s="196">
        <v>16</v>
      </c>
      <c r="I199" s="197"/>
      <c r="J199" s="198">
        <f>ROUND(I199*H199,2)</f>
        <v>0</v>
      </c>
      <c r="K199" s="194" t="s">
        <v>5</v>
      </c>
      <c r="L199" s="199"/>
      <c r="M199" s="200" t="s">
        <v>5</v>
      </c>
      <c r="N199" s="201" t="s">
        <v>42</v>
      </c>
      <c r="O199" s="40"/>
      <c r="P199" s="181">
        <f>O199*H199</f>
        <v>0</v>
      </c>
      <c r="Q199" s="181">
        <v>8.6999999999999994E-2</v>
      </c>
      <c r="R199" s="181">
        <f>Q199*H199</f>
        <v>1.3919999999999999</v>
      </c>
      <c r="S199" s="181">
        <v>0</v>
      </c>
      <c r="T199" s="182">
        <f>S199*H199</f>
        <v>0</v>
      </c>
      <c r="AR199" s="22" t="s">
        <v>168</v>
      </c>
      <c r="AT199" s="22" t="s">
        <v>290</v>
      </c>
      <c r="AU199" s="22" t="s">
        <v>81</v>
      </c>
      <c r="AY199" s="22" t="s">
        <v>134</v>
      </c>
      <c r="BE199" s="183">
        <f>IF(N199="základní",J199,0)</f>
        <v>0</v>
      </c>
      <c r="BF199" s="183">
        <f>IF(N199="snížená",J199,0)</f>
        <v>0</v>
      </c>
      <c r="BG199" s="183">
        <f>IF(N199="zákl. přenesená",J199,0)</f>
        <v>0</v>
      </c>
      <c r="BH199" s="183">
        <f>IF(N199="sníž. přenesená",J199,0)</f>
        <v>0</v>
      </c>
      <c r="BI199" s="183">
        <f>IF(N199="nulová",J199,0)</f>
        <v>0</v>
      </c>
      <c r="BJ199" s="22" t="s">
        <v>79</v>
      </c>
      <c r="BK199" s="183">
        <f>ROUND(I199*H199,2)</f>
        <v>0</v>
      </c>
      <c r="BL199" s="22" t="s">
        <v>152</v>
      </c>
      <c r="BM199" s="22" t="s">
        <v>861</v>
      </c>
    </row>
    <row r="200" spans="2:65" s="1" customFormat="1" ht="25.5" customHeight="1">
      <c r="B200" s="171"/>
      <c r="C200" s="172" t="s">
        <v>489</v>
      </c>
      <c r="D200" s="172" t="s">
        <v>137</v>
      </c>
      <c r="E200" s="173" t="s">
        <v>862</v>
      </c>
      <c r="F200" s="174" t="s">
        <v>863</v>
      </c>
      <c r="G200" s="175" t="s">
        <v>467</v>
      </c>
      <c r="H200" s="176">
        <v>16</v>
      </c>
      <c r="I200" s="177"/>
      <c r="J200" s="178">
        <f>ROUND(I200*H200,2)</f>
        <v>0</v>
      </c>
      <c r="K200" s="174" t="s">
        <v>145</v>
      </c>
      <c r="L200" s="39"/>
      <c r="M200" s="179" t="s">
        <v>5</v>
      </c>
      <c r="N200" s="180" t="s">
        <v>42</v>
      </c>
      <c r="O200" s="40"/>
      <c r="P200" s="181">
        <f>O200*H200</f>
        <v>0</v>
      </c>
      <c r="Q200" s="181">
        <v>0.21734000000000001</v>
      </c>
      <c r="R200" s="181">
        <f>Q200*H200</f>
        <v>3.4774400000000001</v>
      </c>
      <c r="S200" s="181">
        <v>0</v>
      </c>
      <c r="T200" s="182">
        <f>S200*H200</f>
        <v>0</v>
      </c>
      <c r="AR200" s="22" t="s">
        <v>152</v>
      </c>
      <c r="AT200" s="22" t="s">
        <v>137</v>
      </c>
      <c r="AU200" s="22" t="s">
        <v>81</v>
      </c>
      <c r="AY200" s="22" t="s">
        <v>134</v>
      </c>
      <c r="BE200" s="183">
        <f>IF(N200="základní",J200,0)</f>
        <v>0</v>
      </c>
      <c r="BF200" s="183">
        <f>IF(N200="snížená",J200,0)</f>
        <v>0</v>
      </c>
      <c r="BG200" s="183">
        <f>IF(N200="zákl. přenesená",J200,0)</f>
        <v>0</v>
      </c>
      <c r="BH200" s="183">
        <f>IF(N200="sníž. přenesená",J200,0)</f>
        <v>0</v>
      </c>
      <c r="BI200" s="183">
        <f>IF(N200="nulová",J200,0)</f>
        <v>0</v>
      </c>
      <c r="BJ200" s="22" t="s">
        <v>79</v>
      </c>
      <c r="BK200" s="183">
        <f>ROUND(I200*H200,2)</f>
        <v>0</v>
      </c>
      <c r="BL200" s="22" t="s">
        <v>152</v>
      </c>
      <c r="BM200" s="22" t="s">
        <v>864</v>
      </c>
    </row>
    <row r="201" spans="2:65" s="1" customFormat="1" ht="36">
      <c r="B201" s="39"/>
      <c r="D201" s="188" t="s">
        <v>215</v>
      </c>
      <c r="F201" s="189" t="s">
        <v>865</v>
      </c>
      <c r="I201" s="190"/>
      <c r="L201" s="39"/>
      <c r="M201" s="191"/>
      <c r="N201" s="40"/>
      <c r="O201" s="40"/>
      <c r="P201" s="40"/>
      <c r="Q201" s="40"/>
      <c r="R201" s="40"/>
      <c r="S201" s="40"/>
      <c r="T201" s="68"/>
      <c r="AT201" s="22" t="s">
        <v>215</v>
      </c>
      <c r="AU201" s="22" t="s">
        <v>81</v>
      </c>
    </row>
    <row r="202" spans="2:65" s="1" customFormat="1" ht="16.5" customHeight="1">
      <c r="B202" s="171"/>
      <c r="C202" s="192" t="s">
        <v>494</v>
      </c>
      <c r="D202" s="192" t="s">
        <v>290</v>
      </c>
      <c r="E202" s="193" t="s">
        <v>866</v>
      </c>
      <c r="F202" s="194" t="s">
        <v>867</v>
      </c>
      <c r="G202" s="195" t="s">
        <v>467</v>
      </c>
      <c r="H202" s="196">
        <v>16</v>
      </c>
      <c r="I202" s="197"/>
      <c r="J202" s="198">
        <f>ROUND(I202*H202,2)</f>
        <v>0</v>
      </c>
      <c r="K202" s="194" t="s">
        <v>5</v>
      </c>
      <c r="L202" s="199"/>
      <c r="M202" s="200" t="s">
        <v>5</v>
      </c>
      <c r="N202" s="201" t="s">
        <v>42</v>
      </c>
      <c r="O202" s="40"/>
      <c r="P202" s="181">
        <f>O202*H202</f>
        <v>0</v>
      </c>
      <c r="Q202" s="181">
        <v>5.0599999999999999E-2</v>
      </c>
      <c r="R202" s="181">
        <f>Q202*H202</f>
        <v>0.80959999999999999</v>
      </c>
      <c r="S202" s="181">
        <v>0</v>
      </c>
      <c r="T202" s="182">
        <f>S202*H202</f>
        <v>0</v>
      </c>
      <c r="AR202" s="22" t="s">
        <v>168</v>
      </c>
      <c r="AT202" s="22" t="s">
        <v>290</v>
      </c>
      <c r="AU202" s="22" t="s">
        <v>81</v>
      </c>
      <c r="AY202" s="22" t="s">
        <v>134</v>
      </c>
      <c r="BE202" s="183">
        <f>IF(N202="základní",J202,0)</f>
        <v>0</v>
      </c>
      <c r="BF202" s="183">
        <f>IF(N202="snížená",J202,0)</f>
        <v>0</v>
      </c>
      <c r="BG202" s="183">
        <f>IF(N202="zákl. přenesená",J202,0)</f>
        <v>0</v>
      </c>
      <c r="BH202" s="183">
        <f>IF(N202="sníž. přenesená",J202,0)</f>
        <v>0</v>
      </c>
      <c r="BI202" s="183">
        <f>IF(N202="nulová",J202,0)</f>
        <v>0</v>
      </c>
      <c r="BJ202" s="22" t="s">
        <v>79</v>
      </c>
      <c r="BK202" s="183">
        <f>ROUND(I202*H202,2)</f>
        <v>0</v>
      </c>
      <c r="BL202" s="22" t="s">
        <v>152</v>
      </c>
      <c r="BM202" s="22" t="s">
        <v>868</v>
      </c>
    </row>
    <row r="203" spans="2:65" s="1" customFormat="1" ht="16.5" customHeight="1">
      <c r="B203" s="171"/>
      <c r="C203" s="192" t="s">
        <v>498</v>
      </c>
      <c r="D203" s="192" t="s">
        <v>290</v>
      </c>
      <c r="E203" s="193" t="s">
        <v>869</v>
      </c>
      <c r="F203" s="194" t="s">
        <v>870</v>
      </c>
      <c r="G203" s="195" t="s">
        <v>467</v>
      </c>
      <c r="H203" s="196">
        <v>16</v>
      </c>
      <c r="I203" s="197"/>
      <c r="J203" s="198">
        <f>ROUND(I203*H203,2)</f>
        <v>0</v>
      </c>
      <c r="K203" s="194" t="s">
        <v>5</v>
      </c>
      <c r="L203" s="199"/>
      <c r="M203" s="200" t="s">
        <v>5</v>
      </c>
      <c r="N203" s="201" t="s">
        <v>42</v>
      </c>
      <c r="O203" s="40"/>
      <c r="P203" s="181">
        <f>O203*H203</f>
        <v>0</v>
      </c>
      <c r="Q203" s="181">
        <v>0</v>
      </c>
      <c r="R203" s="181">
        <f>Q203*H203</f>
        <v>0</v>
      </c>
      <c r="S203" s="181">
        <v>0</v>
      </c>
      <c r="T203" s="182">
        <f>S203*H203</f>
        <v>0</v>
      </c>
      <c r="AR203" s="22" t="s">
        <v>168</v>
      </c>
      <c r="AT203" s="22" t="s">
        <v>290</v>
      </c>
      <c r="AU203" s="22" t="s">
        <v>81</v>
      </c>
      <c r="AY203" s="22" t="s">
        <v>134</v>
      </c>
      <c r="BE203" s="183">
        <f>IF(N203="základní",J203,0)</f>
        <v>0</v>
      </c>
      <c r="BF203" s="183">
        <f>IF(N203="snížená",J203,0)</f>
        <v>0</v>
      </c>
      <c r="BG203" s="183">
        <f>IF(N203="zákl. přenesená",J203,0)</f>
        <v>0</v>
      </c>
      <c r="BH203" s="183">
        <f>IF(N203="sníž. přenesená",J203,0)</f>
        <v>0</v>
      </c>
      <c r="BI203" s="183">
        <f>IF(N203="nulová",J203,0)</f>
        <v>0</v>
      </c>
      <c r="BJ203" s="22" t="s">
        <v>79</v>
      </c>
      <c r="BK203" s="183">
        <f>ROUND(I203*H203,2)</f>
        <v>0</v>
      </c>
      <c r="BL203" s="22" t="s">
        <v>152</v>
      </c>
      <c r="BM203" s="22" t="s">
        <v>871</v>
      </c>
    </row>
    <row r="204" spans="2:65" s="1" customFormat="1" ht="25.5" customHeight="1">
      <c r="B204" s="171"/>
      <c r="C204" s="172" t="s">
        <v>422</v>
      </c>
      <c r="D204" s="172" t="s">
        <v>137</v>
      </c>
      <c r="E204" s="173" t="s">
        <v>872</v>
      </c>
      <c r="F204" s="174" t="s">
        <v>873</v>
      </c>
      <c r="G204" s="175" t="s">
        <v>256</v>
      </c>
      <c r="H204" s="176">
        <v>9.26</v>
      </c>
      <c r="I204" s="177"/>
      <c r="J204" s="178">
        <f>ROUND(I204*H204,2)</f>
        <v>0</v>
      </c>
      <c r="K204" s="174" t="s">
        <v>145</v>
      </c>
      <c r="L204" s="39"/>
      <c r="M204" s="179" t="s">
        <v>5</v>
      </c>
      <c r="N204" s="180" t="s">
        <v>42</v>
      </c>
      <c r="O204" s="40"/>
      <c r="P204" s="181">
        <f>O204*H204</f>
        <v>0</v>
      </c>
      <c r="Q204" s="181">
        <v>0</v>
      </c>
      <c r="R204" s="181">
        <f>Q204*H204</f>
        <v>0</v>
      </c>
      <c r="S204" s="181">
        <v>0</v>
      </c>
      <c r="T204" s="182">
        <f>S204*H204</f>
        <v>0</v>
      </c>
      <c r="AR204" s="22" t="s">
        <v>152</v>
      </c>
      <c r="AT204" s="22" t="s">
        <v>137</v>
      </c>
      <c r="AU204" s="22" t="s">
        <v>81</v>
      </c>
      <c r="AY204" s="22" t="s">
        <v>134</v>
      </c>
      <c r="BE204" s="183">
        <f>IF(N204="základní",J204,0)</f>
        <v>0</v>
      </c>
      <c r="BF204" s="183">
        <f>IF(N204="snížená",J204,0)</f>
        <v>0</v>
      </c>
      <c r="BG204" s="183">
        <f>IF(N204="zákl. přenesená",J204,0)</f>
        <v>0</v>
      </c>
      <c r="BH204" s="183">
        <f>IF(N204="sníž. přenesená",J204,0)</f>
        <v>0</v>
      </c>
      <c r="BI204" s="183">
        <f>IF(N204="nulová",J204,0)</f>
        <v>0</v>
      </c>
      <c r="BJ204" s="22" t="s">
        <v>79</v>
      </c>
      <c r="BK204" s="183">
        <f>ROUND(I204*H204,2)</f>
        <v>0</v>
      </c>
      <c r="BL204" s="22" t="s">
        <v>152</v>
      </c>
      <c r="BM204" s="22" t="s">
        <v>874</v>
      </c>
    </row>
    <row r="205" spans="2:65" s="1" customFormat="1" ht="36">
      <c r="B205" s="39"/>
      <c r="D205" s="188" t="s">
        <v>215</v>
      </c>
      <c r="F205" s="189" t="s">
        <v>875</v>
      </c>
      <c r="I205" s="190"/>
      <c r="L205" s="39"/>
      <c r="M205" s="191"/>
      <c r="N205" s="40"/>
      <c r="O205" s="40"/>
      <c r="P205" s="40"/>
      <c r="Q205" s="40"/>
      <c r="R205" s="40"/>
      <c r="S205" s="40"/>
      <c r="T205" s="68"/>
      <c r="AT205" s="22" t="s">
        <v>215</v>
      </c>
      <c r="AU205" s="22" t="s">
        <v>81</v>
      </c>
    </row>
    <row r="206" spans="2:65" s="1" customFormat="1" ht="25.5" customHeight="1">
      <c r="B206" s="171"/>
      <c r="C206" s="172" t="s">
        <v>507</v>
      </c>
      <c r="D206" s="172" t="s">
        <v>137</v>
      </c>
      <c r="E206" s="173" t="s">
        <v>876</v>
      </c>
      <c r="F206" s="174" t="s">
        <v>877</v>
      </c>
      <c r="G206" s="175" t="s">
        <v>256</v>
      </c>
      <c r="H206" s="176">
        <v>2.778</v>
      </c>
      <c r="I206" s="177"/>
      <c r="J206" s="178">
        <f>ROUND(I206*H206,2)</f>
        <v>0</v>
      </c>
      <c r="K206" s="174" t="s">
        <v>145</v>
      </c>
      <c r="L206" s="39"/>
      <c r="M206" s="179" t="s">
        <v>5</v>
      </c>
      <c r="N206" s="180" t="s">
        <v>42</v>
      </c>
      <c r="O206" s="40"/>
      <c r="P206" s="181">
        <f>O206*H206</f>
        <v>0</v>
      </c>
      <c r="Q206" s="181">
        <v>0</v>
      </c>
      <c r="R206" s="181">
        <f>Q206*H206</f>
        <v>0</v>
      </c>
      <c r="S206" s="181">
        <v>0</v>
      </c>
      <c r="T206" s="182">
        <f>S206*H206</f>
        <v>0</v>
      </c>
      <c r="AR206" s="22" t="s">
        <v>152</v>
      </c>
      <c r="AT206" s="22" t="s">
        <v>137</v>
      </c>
      <c r="AU206" s="22" t="s">
        <v>81</v>
      </c>
      <c r="AY206" s="22" t="s">
        <v>134</v>
      </c>
      <c r="BE206" s="183">
        <f>IF(N206="základní",J206,0)</f>
        <v>0</v>
      </c>
      <c r="BF206" s="183">
        <f>IF(N206="snížená",J206,0)</f>
        <v>0</v>
      </c>
      <c r="BG206" s="183">
        <f>IF(N206="zákl. přenesená",J206,0)</f>
        <v>0</v>
      </c>
      <c r="BH206" s="183">
        <f>IF(N206="sníž. přenesená",J206,0)</f>
        <v>0</v>
      </c>
      <c r="BI206" s="183">
        <f>IF(N206="nulová",J206,0)</f>
        <v>0</v>
      </c>
      <c r="BJ206" s="22" t="s">
        <v>79</v>
      </c>
      <c r="BK206" s="183">
        <f>ROUND(I206*H206,2)</f>
        <v>0</v>
      </c>
      <c r="BL206" s="22" t="s">
        <v>152</v>
      </c>
      <c r="BM206" s="22" t="s">
        <v>878</v>
      </c>
    </row>
    <row r="207" spans="2:65" s="1" customFormat="1" ht="36">
      <c r="B207" s="39"/>
      <c r="D207" s="188" t="s">
        <v>215</v>
      </c>
      <c r="F207" s="189" t="s">
        <v>875</v>
      </c>
      <c r="I207" s="190"/>
      <c r="L207" s="39"/>
      <c r="M207" s="191"/>
      <c r="N207" s="40"/>
      <c r="O207" s="40"/>
      <c r="P207" s="40"/>
      <c r="Q207" s="40"/>
      <c r="R207" s="40"/>
      <c r="S207" s="40"/>
      <c r="T207" s="68"/>
      <c r="AT207" s="22" t="s">
        <v>215</v>
      </c>
      <c r="AU207" s="22" t="s">
        <v>81</v>
      </c>
    </row>
    <row r="208" spans="2:65" s="10" customFormat="1" ht="29.85" customHeight="1">
      <c r="B208" s="158"/>
      <c r="D208" s="159" t="s">
        <v>70</v>
      </c>
      <c r="E208" s="169" t="s">
        <v>175</v>
      </c>
      <c r="F208" s="169" t="s">
        <v>470</v>
      </c>
      <c r="I208" s="161"/>
      <c r="J208" s="170">
        <f>BK208</f>
        <v>0</v>
      </c>
      <c r="L208" s="158"/>
      <c r="M208" s="163"/>
      <c r="N208" s="164"/>
      <c r="O208" s="164"/>
      <c r="P208" s="165">
        <f>P209</f>
        <v>0</v>
      </c>
      <c r="Q208" s="164"/>
      <c r="R208" s="165">
        <f>R209</f>
        <v>0</v>
      </c>
      <c r="S208" s="164"/>
      <c r="T208" s="166">
        <f>T209</f>
        <v>0</v>
      </c>
      <c r="AR208" s="159" t="s">
        <v>79</v>
      </c>
      <c r="AT208" s="167" t="s">
        <v>70</v>
      </c>
      <c r="AU208" s="167" t="s">
        <v>79</v>
      </c>
      <c r="AY208" s="159" t="s">
        <v>134</v>
      </c>
      <c r="BK208" s="168">
        <f>BK209</f>
        <v>0</v>
      </c>
    </row>
    <row r="209" spans="2:65" s="1" customFormat="1" ht="16.5" customHeight="1">
      <c r="B209" s="171"/>
      <c r="C209" s="172" t="s">
        <v>517</v>
      </c>
      <c r="D209" s="172" t="s">
        <v>137</v>
      </c>
      <c r="E209" s="173" t="s">
        <v>879</v>
      </c>
      <c r="F209" s="174" t="s">
        <v>880</v>
      </c>
      <c r="G209" s="175" t="s">
        <v>467</v>
      </c>
      <c r="H209" s="176">
        <v>11</v>
      </c>
      <c r="I209" s="177"/>
      <c r="J209" s="178">
        <f>ROUND(I209*H209,2)</f>
        <v>0</v>
      </c>
      <c r="K209" s="174" t="s">
        <v>5</v>
      </c>
      <c r="L209" s="39"/>
      <c r="M209" s="179" t="s">
        <v>5</v>
      </c>
      <c r="N209" s="180" t="s">
        <v>42</v>
      </c>
      <c r="O209" s="40"/>
      <c r="P209" s="181">
        <f>O209*H209</f>
        <v>0</v>
      </c>
      <c r="Q209" s="181">
        <v>0</v>
      </c>
      <c r="R209" s="181">
        <f>Q209*H209</f>
        <v>0</v>
      </c>
      <c r="S209" s="181">
        <v>0</v>
      </c>
      <c r="T209" s="182">
        <f>S209*H209</f>
        <v>0</v>
      </c>
      <c r="AR209" s="22" t="s">
        <v>152</v>
      </c>
      <c r="AT209" s="22" t="s">
        <v>137</v>
      </c>
      <c r="AU209" s="22" t="s">
        <v>81</v>
      </c>
      <c r="AY209" s="22" t="s">
        <v>134</v>
      </c>
      <c r="BE209" s="183">
        <f>IF(N209="základní",J209,0)</f>
        <v>0</v>
      </c>
      <c r="BF209" s="183">
        <f>IF(N209="snížená",J209,0)</f>
        <v>0</v>
      </c>
      <c r="BG209" s="183">
        <f>IF(N209="zákl. přenesená",J209,0)</f>
        <v>0</v>
      </c>
      <c r="BH209" s="183">
        <f>IF(N209="sníž. přenesená",J209,0)</f>
        <v>0</v>
      </c>
      <c r="BI209" s="183">
        <f>IF(N209="nulová",J209,0)</f>
        <v>0</v>
      </c>
      <c r="BJ209" s="22" t="s">
        <v>79</v>
      </c>
      <c r="BK209" s="183">
        <f>ROUND(I209*H209,2)</f>
        <v>0</v>
      </c>
      <c r="BL209" s="22" t="s">
        <v>152</v>
      </c>
      <c r="BM209" s="22" t="s">
        <v>881</v>
      </c>
    </row>
    <row r="210" spans="2:65" s="10" customFormat="1" ht="29.85" customHeight="1">
      <c r="B210" s="158"/>
      <c r="D210" s="159" t="s">
        <v>70</v>
      </c>
      <c r="E210" s="169" t="s">
        <v>582</v>
      </c>
      <c r="F210" s="169" t="s">
        <v>583</v>
      </c>
      <c r="I210" s="161"/>
      <c r="J210" s="170">
        <f>BK210</f>
        <v>0</v>
      </c>
      <c r="L210" s="158"/>
      <c r="M210" s="163"/>
      <c r="N210" s="164"/>
      <c r="O210" s="164"/>
      <c r="P210" s="165">
        <f>SUM(P211:P218)</f>
        <v>0</v>
      </c>
      <c r="Q210" s="164"/>
      <c r="R210" s="165">
        <f>SUM(R211:R218)</f>
        <v>0</v>
      </c>
      <c r="S210" s="164"/>
      <c r="T210" s="166">
        <f>SUM(T211:T218)</f>
        <v>0</v>
      </c>
      <c r="AR210" s="159" t="s">
        <v>79</v>
      </c>
      <c r="AT210" s="167" t="s">
        <v>70</v>
      </c>
      <c r="AU210" s="167" t="s">
        <v>79</v>
      </c>
      <c r="AY210" s="159" t="s">
        <v>134</v>
      </c>
      <c r="BK210" s="168">
        <f>SUM(BK211:BK218)</f>
        <v>0</v>
      </c>
    </row>
    <row r="211" spans="2:65" s="1" customFormat="1" ht="25.5" customHeight="1">
      <c r="B211" s="171"/>
      <c r="C211" s="172" t="s">
        <v>511</v>
      </c>
      <c r="D211" s="172" t="s">
        <v>137</v>
      </c>
      <c r="E211" s="173" t="s">
        <v>882</v>
      </c>
      <c r="F211" s="174" t="s">
        <v>883</v>
      </c>
      <c r="G211" s="175" t="s">
        <v>293</v>
      </c>
      <c r="H211" s="176">
        <v>30</v>
      </c>
      <c r="I211" s="177"/>
      <c r="J211" s="178">
        <f>ROUND(I211*H211,2)</f>
        <v>0</v>
      </c>
      <c r="K211" s="174" t="s">
        <v>145</v>
      </c>
      <c r="L211" s="39"/>
      <c r="M211" s="179" t="s">
        <v>5</v>
      </c>
      <c r="N211" s="180" t="s">
        <v>42</v>
      </c>
      <c r="O211" s="40"/>
      <c r="P211" s="181">
        <f>O211*H211</f>
        <v>0</v>
      </c>
      <c r="Q211" s="181">
        <v>0</v>
      </c>
      <c r="R211" s="181">
        <f>Q211*H211</f>
        <v>0</v>
      </c>
      <c r="S211" s="181">
        <v>0</v>
      </c>
      <c r="T211" s="182">
        <f>S211*H211</f>
        <v>0</v>
      </c>
      <c r="AR211" s="22" t="s">
        <v>152</v>
      </c>
      <c r="AT211" s="22" t="s">
        <v>137</v>
      </c>
      <c r="AU211" s="22" t="s">
        <v>81</v>
      </c>
      <c r="AY211" s="22" t="s">
        <v>134</v>
      </c>
      <c r="BE211" s="183">
        <f>IF(N211="základní",J211,0)</f>
        <v>0</v>
      </c>
      <c r="BF211" s="183">
        <f>IF(N211="snížená",J211,0)</f>
        <v>0</v>
      </c>
      <c r="BG211" s="183">
        <f>IF(N211="zákl. přenesená",J211,0)</f>
        <v>0</v>
      </c>
      <c r="BH211" s="183">
        <f>IF(N211="sníž. přenesená",J211,0)</f>
        <v>0</v>
      </c>
      <c r="BI211" s="183">
        <f>IF(N211="nulová",J211,0)</f>
        <v>0</v>
      </c>
      <c r="BJ211" s="22" t="s">
        <v>79</v>
      </c>
      <c r="BK211" s="183">
        <f>ROUND(I211*H211,2)</f>
        <v>0</v>
      </c>
      <c r="BL211" s="22" t="s">
        <v>152</v>
      </c>
      <c r="BM211" s="22" t="s">
        <v>884</v>
      </c>
    </row>
    <row r="212" spans="2:65" s="1" customFormat="1" ht="72">
      <c r="B212" s="39"/>
      <c r="D212" s="188" t="s">
        <v>215</v>
      </c>
      <c r="F212" s="189" t="s">
        <v>885</v>
      </c>
      <c r="I212" s="190"/>
      <c r="L212" s="39"/>
      <c r="M212" s="191"/>
      <c r="N212" s="40"/>
      <c r="O212" s="40"/>
      <c r="P212" s="40"/>
      <c r="Q212" s="40"/>
      <c r="R212" s="40"/>
      <c r="S212" s="40"/>
      <c r="T212" s="68"/>
      <c r="AT212" s="22" t="s">
        <v>215</v>
      </c>
      <c r="AU212" s="22" t="s">
        <v>81</v>
      </c>
    </row>
    <row r="213" spans="2:65" s="1" customFormat="1" ht="25.5" customHeight="1">
      <c r="B213" s="171"/>
      <c r="C213" s="172" t="s">
        <v>521</v>
      </c>
      <c r="D213" s="172" t="s">
        <v>137</v>
      </c>
      <c r="E213" s="173" t="s">
        <v>886</v>
      </c>
      <c r="F213" s="174" t="s">
        <v>887</v>
      </c>
      <c r="G213" s="175" t="s">
        <v>293</v>
      </c>
      <c r="H213" s="176">
        <v>720</v>
      </c>
      <c r="I213" s="177"/>
      <c r="J213" s="178">
        <f>ROUND(I213*H213,2)</f>
        <v>0</v>
      </c>
      <c r="K213" s="174" t="s">
        <v>145</v>
      </c>
      <c r="L213" s="39"/>
      <c r="M213" s="179" t="s">
        <v>5</v>
      </c>
      <c r="N213" s="180" t="s">
        <v>42</v>
      </c>
      <c r="O213" s="40"/>
      <c r="P213" s="181">
        <f>O213*H213</f>
        <v>0</v>
      </c>
      <c r="Q213" s="181">
        <v>0</v>
      </c>
      <c r="R213" s="181">
        <f>Q213*H213</f>
        <v>0</v>
      </c>
      <c r="S213" s="181">
        <v>0</v>
      </c>
      <c r="T213" s="182">
        <f>S213*H213</f>
        <v>0</v>
      </c>
      <c r="AR213" s="22" t="s">
        <v>152</v>
      </c>
      <c r="AT213" s="22" t="s">
        <v>137</v>
      </c>
      <c r="AU213" s="22" t="s">
        <v>81</v>
      </c>
      <c r="AY213" s="22" t="s">
        <v>134</v>
      </c>
      <c r="BE213" s="183">
        <f>IF(N213="základní",J213,0)</f>
        <v>0</v>
      </c>
      <c r="BF213" s="183">
        <f>IF(N213="snížená",J213,0)</f>
        <v>0</v>
      </c>
      <c r="BG213" s="183">
        <f>IF(N213="zákl. přenesená",J213,0)</f>
        <v>0</v>
      </c>
      <c r="BH213" s="183">
        <f>IF(N213="sníž. přenesená",J213,0)</f>
        <v>0</v>
      </c>
      <c r="BI213" s="183">
        <f>IF(N213="nulová",J213,0)</f>
        <v>0</v>
      </c>
      <c r="BJ213" s="22" t="s">
        <v>79</v>
      </c>
      <c r="BK213" s="183">
        <f>ROUND(I213*H213,2)</f>
        <v>0</v>
      </c>
      <c r="BL213" s="22" t="s">
        <v>152</v>
      </c>
      <c r="BM213" s="22" t="s">
        <v>888</v>
      </c>
    </row>
    <row r="214" spans="2:65" s="1" customFormat="1" ht="72">
      <c r="B214" s="39"/>
      <c r="D214" s="188" t="s">
        <v>215</v>
      </c>
      <c r="F214" s="189" t="s">
        <v>885</v>
      </c>
      <c r="I214" s="190"/>
      <c r="L214" s="39"/>
      <c r="M214" s="191"/>
      <c r="N214" s="40"/>
      <c r="O214" s="40"/>
      <c r="P214" s="40"/>
      <c r="Q214" s="40"/>
      <c r="R214" s="40"/>
      <c r="S214" s="40"/>
      <c r="T214" s="68"/>
      <c r="AT214" s="22" t="s">
        <v>215</v>
      </c>
      <c r="AU214" s="22" t="s">
        <v>81</v>
      </c>
    </row>
    <row r="215" spans="2:65" s="1" customFormat="1" ht="16.5" customHeight="1">
      <c r="B215" s="171"/>
      <c r="C215" s="172" t="s">
        <v>525</v>
      </c>
      <c r="D215" s="172" t="s">
        <v>137</v>
      </c>
      <c r="E215" s="173" t="s">
        <v>615</v>
      </c>
      <c r="F215" s="174" t="s">
        <v>616</v>
      </c>
      <c r="G215" s="175" t="s">
        <v>293</v>
      </c>
      <c r="H215" s="176">
        <v>33</v>
      </c>
      <c r="I215" s="177"/>
      <c r="J215" s="178">
        <f>ROUND(I215*H215,2)</f>
        <v>0</v>
      </c>
      <c r="K215" s="174" t="s">
        <v>145</v>
      </c>
      <c r="L215" s="39"/>
      <c r="M215" s="179" t="s">
        <v>5</v>
      </c>
      <c r="N215" s="180" t="s">
        <v>42</v>
      </c>
      <c r="O215" s="40"/>
      <c r="P215" s="181">
        <f>O215*H215</f>
        <v>0</v>
      </c>
      <c r="Q215" s="181">
        <v>0</v>
      </c>
      <c r="R215" s="181">
        <f>Q215*H215</f>
        <v>0</v>
      </c>
      <c r="S215" s="181">
        <v>0</v>
      </c>
      <c r="T215" s="182">
        <f>S215*H215</f>
        <v>0</v>
      </c>
      <c r="AR215" s="22" t="s">
        <v>152</v>
      </c>
      <c r="AT215" s="22" t="s">
        <v>137</v>
      </c>
      <c r="AU215" s="22" t="s">
        <v>81</v>
      </c>
      <c r="AY215" s="22" t="s">
        <v>134</v>
      </c>
      <c r="BE215" s="183">
        <f>IF(N215="základní",J215,0)</f>
        <v>0</v>
      </c>
      <c r="BF215" s="183">
        <f>IF(N215="snížená",J215,0)</f>
        <v>0</v>
      </c>
      <c r="BG215" s="183">
        <f>IF(N215="zákl. přenesená",J215,0)</f>
        <v>0</v>
      </c>
      <c r="BH215" s="183">
        <f>IF(N215="sníž. přenesená",J215,0)</f>
        <v>0</v>
      </c>
      <c r="BI215" s="183">
        <f>IF(N215="nulová",J215,0)</f>
        <v>0</v>
      </c>
      <c r="BJ215" s="22" t="s">
        <v>79</v>
      </c>
      <c r="BK215" s="183">
        <f>ROUND(I215*H215,2)</f>
        <v>0</v>
      </c>
      <c r="BL215" s="22" t="s">
        <v>152</v>
      </c>
      <c r="BM215" s="22" t="s">
        <v>889</v>
      </c>
    </row>
    <row r="216" spans="2:65" s="1" customFormat="1" ht="72">
      <c r="B216" s="39"/>
      <c r="D216" s="188" t="s">
        <v>215</v>
      </c>
      <c r="F216" s="189" t="s">
        <v>618</v>
      </c>
      <c r="I216" s="190"/>
      <c r="L216" s="39"/>
      <c r="M216" s="191"/>
      <c r="N216" s="40"/>
      <c r="O216" s="40"/>
      <c r="P216" s="40"/>
      <c r="Q216" s="40"/>
      <c r="R216" s="40"/>
      <c r="S216" s="40"/>
      <c r="T216" s="68"/>
      <c r="AT216" s="22" t="s">
        <v>215</v>
      </c>
      <c r="AU216" s="22" t="s">
        <v>81</v>
      </c>
    </row>
    <row r="217" spans="2:65" s="1" customFormat="1" ht="25.5" customHeight="1">
      <c r="B217" s="171"/>
      <c r="C217" s="172" t="s">
        <v>529</v>
      </c>
      <c r="D217" s="172" t="s">
        <v>137</v>
      </c>
      <c r="E217" s="173" t="s">
        <v>890</v>
      </c>
      <c r="F217" s="174" t="s">
        <v>891</v>
      </c>
      <c r="G217" s="175" t="s">
        <v>293</v>
      </c>
      <c r="H217" s="176">
        <v>3.75</v>
      </c>
      <c r="I217" s="177"/>
      <c r="J217" s="178">
        <f>ROUND(I217*H217,2)</f>
        <v>0</v>
      </c>
      <c r="K217" s="174" t="s">
        <v>145</v>
      </c>
      <c r="L217" s="39"/>
      <c r="M217" s="179" t="s">
        <v>5</v>
      </c>
      <c r="N217" s="180" t="s">
        <v>42</v>
      </c>
      <c r="O217" s="40"/>
      <c r="P217" s="181">
        <f>O217*H217</f>
        <v>0</v>
      </c>
      <c r="Q217" s="181">
        <v>0</v>
      </c>
      <c r="R217" s="181">
        <f>Q217*H217</f>
        <v>0</v>
      </c>
      <c r="S217" s="181">
        <v>0</v>
      </c>
      <c r="T217" s="182">
        <f>S217*H217</f>
        <v>0</v>
      </c>
      <c r="AR217" s="22" t="s">
        <v>152</v>
      </c>
      <c r="AT217" s="22" t="s">
        <v>137</v>
      </c>
      <c r="AU217" s="22" t="s">
        <v>81</v>
      </c>
      <c r="AY217" s="22" t="s">
        <v>134</v>
      </c>
      <c r="BE217" s="183">
        <f>IF(N217="základní",J217,0)</f>
        <v>0</v>
      </c>
      <c r="BF217" s="183">
        <f>IF(N217="snížená",J217,0)</f>
        <v>0</v>
      </c>
      <c r="BG217" s="183">
        <f>IF(N217="zákl. přenesená",J217,0)</f>
        <v>0</v>
      </c>
      <c r="BH217" s="183">
        <f>IF(N217="sníž. přenesená",J217,0)</f>
        <v>0</v>
      </c>
      <c r="BI217" s="183">
        <f>IF(N217="nulová",J217,0)</f>
        <v>0</v>
      </c>
      <c r="BJ217" s="22" t="s">
        <v>79</v>
      </c>
      <c r="BK217" s="183">
        <f>ROUND(I217*H217,2)</f>
        <v>0</v>
      </c>
      <c r="BL217" s="22" t="s">
        <v>152</v>
      </c>
      <c r="BM217" s="22" t="s">
        <v>892</v>
      </c>
    </row>
    <row r="218" spans="2:65" s="1" customFormat="1" ht="72">
      <c r="B218" s="39"/>
      <c r="D218" s="188" t="s">
        <v>215</v>
      </c>
      <c r="F218" s="189" t="s">
        <v>618</v>
      </c>
      <c r="I218" s="190"/>
      <c r="L218" s="39"/>
      <c r="M218" s="191"/>
      <c r="N218" s="40"/>
      <c r="O218" s="40"/>
      <c r="P218" s="40"/>
      <c r="Q218" s="40"/>
      <c r="R218" s="40"/>
      <c r="S218" s="40"/>
      <c r="T218" s="68"/>
      <c r="AT218" s="22" t="s">
        <v>215</v>
      </c>
      <c r="AU218" s="22" t="s">
        <v>81</v>
      </c>
    </row>
    <row r="219" spans="2:65" s="10" customFormat="1" ht="29.85" customHeight="1">
      <c r="B219" s="158"/>
      <c r="D219" s="159" t="s">
        <v>70</v>
      </c>
      <c r="E219" s="169" t="s">
        <v>627</v>
      </c>
      <c r="F219" s="169" t="s">
        <v>628</v>
      </c>
      <c r="I219" s="161"/>
      <c r="J219" s="170">
        <f>BK219</f>
        <v>0</v>
      </c>
      <c r="L219" s="158"/>
      <c r="M219" s="163"/>
      <c r="N219" s="164"/>
      <c r="O219" s="164"/>
      <c r="P219" s="165">
        <f>SUM(P220:P221)</f>
        <v>0</v>
      </c>
      <c r="Q219" s="164"/>
      <c r="R219" s="165">
        <f>SUM(R220:R221)</f>
        <v>0</v>
      </c>
      <c r="S219" s="164"/>
      <c r="T219" s="166">
        <f>SUM(T220:T221)</f>
        <v>0</v>
      </c>
      <c r="AR219" s="159" t="s">
        <v>79</v>
      </c>
      <c r="AT219" s="167" t="s">
        <v>70</v>
      </c>
      <c r="AU219" s="167" t="s">
        <v>79</v>
      </c>
      <c r="AY219" s="159" t="s">
        <v>134</v>
      </c>
      <c r="BK219" s="168">
        <f>SUM(BK220:BK221)</f>
        <v>0</v>
      </c>
    </row>
    <row r="220" spans="2:65" s="1" customFormat="1" ht="25.5" customHeight="1">
      <c r="B220" s="171"/>
      <c r="C220" s="172" t="s">
        <v>534</v>
      </c>
      <c r="D220" s="172" t="s">
        <v>137</v>
      </c>
      <c r="E220" s="173" t="s">
        <v>893</v>
      </c>
      <c r="F220" s="174" t="s">
        <v>894</v>
      </c>
      <c r="G220" s="175" t="s">
        <v>293</v>
      </c>
      <c r="H220" s="176">
        <v>585.97400000000005</v>
      </c>
      <c r="I220" s="177"/>
      <c r="J220" s="178">
        <f>ROUND(I220*H220,2)</f>
        <v>0</v>
      </c>
      <c r="K220" s="174" t="s">
        <v>145</v>
      </c>
      <c r="L220" s="39"/>
      <c r="M220" s="179" t="s">
        <v>5</v>
      </c>
      <c r="N220" s="180" t="s">
        <v>42</v>
      </c>
      <c r="O220" s="40"/>
      <c r="P220" s="181">
        <f>O220*H220</f>
        <v>0</v>
      </c>
      <c r="Q220" s="181">
        <v>0</v>
      </c>
      <c r="R220" s="181">
        <f>Q220*H220</f>
        <v>0</v>
      </c>
      <c r="S220" s="181">
        <v>0</v>
      </c>
      <c r="T220" s="182">
        <f>S220*H220</f>
        <v>0</v>
      </c>
      <c r="AR220" s="22" t="s">
        <v>152</v>
      </c>
      <c r="AT220" s="22" t="s">
        <v>137</v>
      </c>
      <c r="AU220" s="22" t="s">
        <v>81</v>
      </c>
      <c r="AY220" s="22" t="s">
        <v>134</v>
      </c>
      <c r="BE220" s="183">
        <f>IF(N220="základní",J220,0)</f>
        <v>0</v>
      </c>
      <c r="BF220" s="183">
        <f>IF(N220="snížená",J220,0)</f>
        <v>0</v>
      </c>
      <c r="BG220" s="183">
        <f>IF(N220="zákl. přenesená",J220,0)</f>
        <v>0</v>
      </c>
      <c r="BH220" s="183">
        <f>IF(N220="sníž. přenesená",J220,0)</f>
        <v>0</v>
      </c>
      <c r="BI220" s="183">
        <f>IF(N220="nulová",J220,0)</f>
        <v>0</v>
      </c>
      <c r="BJ220" s="22" t="s">
        <v>79</v>
      </c>
      <c r="BK220" s="183">
        <f>ROUND(I220*H220,2)</f>
        <v>0</v>
      </c>
      <c r="BL220" s="22" t="s">
        <v>152</v>
      </c>
      <c r="BM220" s="22" t="s">
        <v>895</v>
      </c>
    </row>
    <row r="221" spans="2:65" s="1" customFormat="1" ht="48">
      <c r="B221" s="39"/>
      <c r="D221" s="188" t="s">
        <v>215</v>
      </c>
      <c r="F221" s="189" t="s">
        <v>896</v>
      </c>
      <c r="I221" s="190"/>
      <c r="L221" s="39"/>
      <c r="M221" s="191"/>
      <c r="N221" s="40"/>
      <c r="O221" s="40"/>
      <c r="P221" s="40"/>
      <c r="Q221" s="40"/>
      <c r="R221" s="40"/>
      <c r="S221" s="40"/>
      <c r="T221" s="68"/>
      <c r="AT221" s="22" t="s">
        <v>215</v>
      </c>
      <c r="AU221" s="22" t="s">
        <v>81</v>
      </c>
    </row>
    <row r="222" spans="2:65" s="10" customFormat="1" ht="37.35" customHeight="1">
      <c r="B222" s="158"/>
      <c r="D222" s="159" t="s">
        <v>70</v>
      </c>
      <c r="E222" s="160" t="s">
        <v>897</v>
      </c>
      <c r="F222" s="160" t="s">
        <v>898</v>
      </c>
      <c r="I222" s="161"/>
      <c r="J222" s="162">
        <f>BK222</f>
        <v>0</v>
      </c>
      <c r="L222" s="158"/>
      <c r="M222" s="163"/>
      <c r="N222" s="164"/>
      <c r="O222" s="164"/>
      <c r="P222" s="165">
        <f>P223</f>
        <v>0</v>
      </c>
      <c r="Q222" s="164"/>
      <c r="R222" s="165">
        <f>R223</f>
        <v>0</v>
      </c>
      <c r="S222" s="164"/>
      <c r="T222" s="166">
        <f>T223</f>
        <v>0</v>
      </c>
      <c r="AR222" s="159" t="s">
        <v>152</v>
      </c>
      <c r="AT222" s="167" t="s">
        <v>70</v>
      </c>
      <c r="AU222" s="167" t="s">
        <v>71</v>
      </c>
      <c r="AY222" s="159" t="s">
        <v>134</v>
      </c>
      <c r="BK222" s="168">
        <f>BK223</f>
        <v>0</v>
      </c>
    </row>
    <row r="223" spans="2:65" s="1" customFormat="1" ht="16.5" customHeight="1">
      <c r="B223" s="171"/>
      <c r="C223" s="172" t="s">
        <v>538</v>
      </c>
      <c r="D223" s="172" t="s">
        <v>137</v>
      </c>
      <c r="E223" s="173" t="s">
        <v>899</v>
      </c>
      <c r="F223" s="174" t="s">
        <v>900</v>
      </c>
      <c r="G223" s="175" t="s">
        <v>901</v>
      </c>
      <c r="H223" s="176">
        <v>48</v>
      </c>
      <c r="I223" s="177"/>
      <c r="J223" s="178">
        <f>ROUND(I223*H223,2)</f>
        <v>0</v>
      </c>
      <c r="K223" s="174" t="s">
        <v>5</v>
      </c>
      <c r="L223" s="39"/>
      <c r="M223" s="179" t="s">
        <v>5</v>
      </c>
      <c r="N223" s="184" t="s">
        <v>42</v>
      </c>
      <c r="O223" s="185"/>
      <c r="P223" s="186">
        <f>O223*H223</f>
        <v>0</v>
      </c>
      <c r="Q223" s="186">
        <v>0</v>
      </c>
      <c r="R223" s="186">
        <f>Q223*H223</f>
        <v>0</v>
      </c>
      <c r="S223" s="186">
        <v>0</v>
      </c>
      <c r="T223" s="187">
        <f>S223*H223</f>
        <v>0</v>
      </c>
      <c r="AR223" s="22" t="s">
        <v>902</v>
      </c>
      <c r="AT223" s="22" t="s">
        <v>137</v>
      </c>
      <c r="AU223" s="22" t="s">
        <v>79</v>
      </c>
      <c r="AY223" s="22" t="s">
        <v>134</v>
      </c>
      <c r="BE223" s="183">
        <f>IF(N223="základní",J223,0)</f>
        <v>0</v>
      </c>
      <c r="BF223" s="183">
        <f>IF(N223="snížená",J223,0)</f>
        <v>0</v>
      </c>
      <c r="BG223" s="183">
        <f>IF(N223="zákl. přenesená",J223,0)</f>
        <v>0</v>
      </c>
      <c r="BH223" s="183">
        <f>IF(N223="sníž. přenesená",J223,0)</f>
        <v>0</v>
      </c>
      <c r="BI223" s="183">
        <f>IF(N223="nulová",J223,0)</f>
        <v>0</v>
      </c>
      <c r="BJ223" s="22" t="s">
        <v>79</v>
      </c>
      <c r="BK223" s="183">
        <f>ROUND(I223*H223,2)</f>
        <v>0</v>
      </c>
      <c r="BL223" s="22" t="s">
        <v>902</v>
      </c>
      <c r="BM223" s="22" t="s">
        <v>903</v>
      </c>
    </row>
    <row r="224" spans="2:65" s="1" customFormat="1" ht="6.9" customHeight="1">
      <c r="B224" s="54"/>
      <c r="C224" s="55"/>
      <c r="D224" s="55"/>
      <c r="E224" s="55"/>
      <c r="F224" s="55"/>
      <c r="G224" s="55"/>
      <c r="H224" s="55"/>
      <c r="I224" s="125"/>
      <c r="J224" s="55"/>
      <c r="K224" s="55"/>
      <c r="L224" s="39"/>
    </row>
  </sheetData>
  <autoFilter ref="C85:K223"/>
  <mergeCells count="10">
    <mergeCell ref="J51:J52"/>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7"/>
  <sheetViews>
    <sheetView showGridLines="0" workbookViewId="0">
      <pane ySplit="1" topLeftCell="A2" activePane="bottomLeft" state="frozen"/>
      <selection pane="bottomLeft"/>
    </sheetView>
  </sheetViews>
  <sheetFormatPr defaultRowHeight="14.4"/>
  <cols>
    <col min="1" max="1" width="8.28515625" customWidth="1"/>
    <col min="2" max="2" width="1.7109375" customWidth="1"/>
    <col min="3" max="3" width="4.140625" customWidth="1"/>
    <col min="4" max="4" width="4.28515625" customWidth="1"/>
    <col min="5" max="5" width="17.140625" customWidth="1"/>
    <col min="6" max="6" width="75" customWidth="1"/>
    <col min="7" max="7" width="8.7109375" customWidth="1"/>
    <col min="8" max="8" width="11.140625" customWidth="1"/>
    <col min="9" max="9" width="12.7109375" style="97" customWidth="1"/>
    <col min="10" max="10" width="23.42578125" customWidth="1"/>
    <col min="11" max="11" width="15.42578125" customWidth="1"/>
    <col min="13" max="18" width="9.28515625" hidden="1"/>
    <col min="19" max="19" width="8.140625" hidden="1" customWidth="1"/>
    <col min="20" max="20" width="29.710937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1" spans="1:70" ht="21.75" customHeight="1">
      <c r="A1" s="19"/>
      <c r="B1" s="98"/>
      <c r="C1" s="98"/>
      <c r="D1" s="99" t="s">
        <v>1</v>
      </c>
      <c r="E1" s="98"/>
      <c r="F1" s="100" t="s">
        <v>97</v>
      </c>
      <c r="G1" s="344" t="s">
        <v>98</v>
      </c>
      <c r="H1" s="344"/>
      <c r="I1" s="101"/>
      <c r="J1" s="100" t="s">
        <v>99</v>
      </c>
      <c r="K1" s="99" t="s">
        <v>100</v>
      </c>
      <c r="L1" s="100" t="s">
        <v>101</v>
      </c>
      <c r="M1" s="100"/>
      <c r="N1" s="100"/>
      <c r="O1" s="100"/>
      <c r="P1" s="100"/>
      <c r="Q1" s="100"/>
      <c r="R1" s="100"/>
      <c r="S1" s="100"/>
      <c r="T1" s="100"/>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 customHeight="1">
      <c r="L2" s="334" t="s">
        <v>8</v>
      </c>
      <c r="M2" s="335"/>
      <c r="N2" s="335"/>
      <c r="O2" s="335"/>
      <c r="P2" s="335"/>
      <c r="Q2" s="335"/>
      <c r="R2" s="335"/>
      <c r="S2" s="335"/>
      <c r="T2" s="335"/>
      <c r="U2" s="335"/>
      <c r="V2" s="335"/>
      <c r="AT2" s="22" t="s">
        <v>90</v>
      </c>
    </row>
    <row r="3" spans="1:70" ht="6.9" customHeight="1">
      <c r="B3" s="23"/>
      <c r="C3" s="24"/>
      <c r="D3" s="24"/>
      <c r="E3" s="24"/>
      <c r="F3" s="24"/>
      <c r="G3" s="24"/>
      <c r="H3" s="24"/>
      <c r="I3" s="102"/>
      <c r="J3" s="24"/>
      <c r="K3" s="25"/>
      <c r="AT3" s="22" t="s">
        <v>81</v>
      </c>
    </row>
    <row r="4" spans="1:70" ht="36.9" customHeight="1">
      <c r="B4" s="26"/>
      <c r="C4" s="27"/>
      <c r="D4" s="28" t="s">
        <v>102</v>
      </c>
      <c r="E4" s="27"/>
      <c r="F4" s="27"/>
      <c r="G4" s="27"/>
      <c r="H4" s="27"/>
      <c r="I4" s="103"/>
      <c r="J4" s="27"/>
      <c r="K4" s="29"/>
      <c r="M4" s="30" t="s">
        <v>13</v>
      </c>
      <c r="AT4" s="22" t="s">
        <v>6</v>
      </c>
    </row>
    <row r="5" spans="1:70" ht="6.9" customHeight="1">
      <c r="B5" s="26"/>
      <c r="C5" s="27"/>
      <c r="D5" s="27"/>
      <c r="E5" s="27"/>
      <c r="F5" s="27"/>
      <c r="G5" s="27"/>
      <c r="H5" s="27"/>
      <c r="I5" s="103"/>
      <c r="J5" s="27"/>
      <c r="K5" s="29"/>
    </row>
    <row r="6" spans="1:70" ht="13.2">
      <c r="B6" s="26"/>
      <c r="C6" s="27"/>
      <c r="D6" s="35" t="s">
        <v>19</v>
      </c>
      <c r="E6" s="27"/>
      <c r="F6" s="27"/>
      <c r="G6" s="27"/>
      <c r="H6" s="27"/>
      <c r="I6" s="103"/>
      <c r="J6" s="27"/>
      <c r="K6" s="29"/>
    </row>
    <row r="7" spans="1:70" ht="16.5" customHeight="1">
      <c r="B7" s="26"/>
      <c r="C7" s="27"/>
      <c r="D7" s="27"/>
      <c r="E7" s="336" t="str">
        <f>'Rekapitulace stavby'!K6</f>
        <v>Praha bez bariér - Komunardů - úpravy zastávek</v>
      </c>
      <c r="F7" s="337"/>
      <c r="G7" s="337"/>
      <c r="H7" s="337"/>
      <c r="I7" s="103"/>
      <c r="J7" s="27"/>
      <c r="K7" s="29"/>
    </row>
    <row r="8" spans="1:70" s="1" customFormat="1" ht="13.2">
      <c r="B8" s="39"/>
      <c r="C8" s="40"/>
      <c r="D8" s="35" t="s">
        <v>103</v>
      </c>
      <c r="E8" s="40"/>
      <c r="F8" s="40"/>
      <c r="G8" s="40"/>
      <c r="H8" s="40"/>
      <c r="I8" s="104"/>
      <c r="J8" s="40"/>
      <c r="K8" s="43"/>
    </row>
    <row r="9" spans="1:70" s="1" customFormat="1" ht="36.9" customHeight="1">
      <c r="B9" s="39"/>
      <c r="C9" s="40"/>
      <c r="D9" s="40"/>
      <c r="E9" s="338" t="s">
        <v>904</v>
      </c>
      <c r="F9" s="339"/>
      <c r="G9" s="339"/>
      <c r="H9" s="339"/>
      <c r="I9" s="104"/>
      <c r="J9" s="40"/>
      <c r="K9" s="43"/>
    </row>
    <row r="10" spans="1:70" s="1" customFormat="1" ht="12">
      <c r="B10" s="39"/>
      <c r="C10" s="40"/>
      <c r="D10" s="40"/>
      <c r="E10" s="40"/>
      <c r="F10" s="40"/>
      <c r="G10" s="40"/>
      <c r="H10" s="40"/>
      <c r="I10" s="104"/>
      <c r="J10" s="40"/>
      <c r="K10" s="43"/>
    </row>
    <row r="11" spans="1:70" s="1" customFormat="1" ht="14.4" customHeight="1">
      <c r="B11" s="39"/>
      <c r="C11" s="40"/>
      <c r="D11" s="35" t="s">
        <v>21</v>
      </c>
      <c r="E11" s="40"/>
      <c r="F11" s="33" t="s">
        <v>5</v>
      </c>
      <c r="G11" s="40"/>
      <c r="H11" s="40"/>
      <c r="I11" s="105" t="s">
        <v>22</v>
      </c>
      <c r="J11" s="33" t="s">
        <v>5</v>
      </c>
      <c r="K11" s="43"/>
    </row>
    <row r="12" spans="1:70" s="1" customFormat="1" ht="14.4" customHeight="1">
      <c r="B12" s="39"/>
      <c r="C12" s="40"/>
      <c r="D12" s="35" t="s">
        <v>23</v>
      </c>
      <c r="E12" s="40"/>
      <c r="F12" s="33" t="s">
        <v>24</v>
      </c>
      <c r="G12" s="40"/>
      <c r="H12" s="40"/>
      <c r="I12" s="105" t="s">
        <v>25</v>
      </c>
      <c r="J12" s="106" t="str">
        <f>'Rekapitulace stavby'!AN8</f>
        <v>29. 11. 2017</v>
      </c>
      <c r="K12" s="43"/>
    </row>
    <row r="13" spans="1:70" s="1" customFormat="1" ht="10.8" customHeight="1">
      <c r="B13" s="39"/>
      <c r="C13" s="40"/>
      <c r="D13" s="40"/>
      <c r="E13" s="40"/>
      <c r="F13" s="40"/>
      <c r="G13" s="40"/>
      <c r="H13" s="40"/>
      <c r="I13" s="104"/>
      <c r="J13" s="40"/>
      <c r="K13" s="43"/>
    </row>
    <row r="14" spans="1:70" s="1" customFormat="1" ht="14.4" customHeight="1">
      <c r="B14" s="39"/>
      <c r="C14" s="40"/>
      <c r="D14" s="35" t="s">
        <v>27</v>
      </c>
      <c r="E14" s="40"/>
      <c r="F14" s="40"/>
      <c r="G14" s="40"/>
      <c r="H14" s="40"/>
      <c r="I14" s="105" t="s">
        <v>28</v>
      </c>
      <c r="J14" s="33" t="str">
        <f>IF('Rekapitulace stavby'!AN10="","",'Rekapitulace stavby'!AN10)</f>
        <v/>
      </c>
      <c r="K14" s="43"/>
    </row>
    <row r="15" spans="1:70" s="1" customFormat="1" ht="18" customHeight="1">
      <c r="B15" s="39"/>
      <c r="C15" s="40"/>
      <c r="D15" s="40"/>
      <c r="E15" s="33" t="str">
        <f>IF('Rekapitulace stavby'!E11="","",'Rekapitulace stavby'!E11)</f>
        <v xml:space="preserve"> </v>
      </c>
      <c r="F15" s="40"/>
      <c r="G15" s="40"/>
      <c r="H15" s="40"/>
      <c r="I15" s="105" t="s">
        <v>30</v>
      </c>
      <c r="J15" s="33" t="str">
        <f>IF('Rekapitulace stavby'!AN11="","",'Rekapitulace stavby'!AN11)</f>
        <v/>
      </c>
      <c r="K15" s="43"/>
    </row>
    <row r="16" spans="1:70" s="1" customFormat="1" ht="6.9" customHeight="1">
      <c r="B16" s="39"/>
      <c r="C16" s="40"/>
      <c r="D16" s="40"/>
      <c r="E16" s="40"/>
      <c r="F16" s="40"/>
      <c r="G16" s="40"/>
      <c r="H16" s="40"/>
      <c r="I16" s="104"/>
      <c r="J16" s="40"/>
      <c r="K16" s="43"/>
    </row>
    <row r="17" spans="2:11" s="1" customFormat="1" ht="14.4" customHeight="1">
      <c r="B17" s="39"/>
      <c r="C17" s="40"/>
      <c r="D17" s="35" t="s">
        <v>31</v>
      </c>
      <c r="E17" s="40"/>
      <c r="F17" s="40"/>
      <c r="G17" s="40"/>
      <c r="H17" s="40"/>
      <c r="I17" s="105"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05" t="s">
        <v>30</v>
      </c>
      <c r="J18" s="33" t="str">
        <f>IF('Rekapitulace stavby'!AN14="Vyplň údaj","",IF('Rekapitulace stavby'!AN14="","",'Rekapitulace stavby'!AN14))</f>
        <v/>
      </c>
      <c r="K18" s="43"/>
    </row>
    <row r="19" spans="2:11" s="1" customFormat="1" ht="6.9" customHeight="1">
      <c r="B19" s="39"/>
      <c r="C19" s="40"/>
      <c r="D19" s="40"/>
      <c r="E19" s="40"/>
      <c r="F19" s="40"/>
      <c r="G19" s="40"/>
      <c r="H19" s="40"/>
      <c r="I19" s="104"/>
      <c r="J19" s="40"/>
      <c r="K19" s="43"/>
    </row>
    <row r="20" spans="2:11" s="1" customFormat="1" ht="14.4" customHeight="1">
      <c r="B20" s="39"/>
      <c r="C20" s="40"/>
      <c r="D20" s="35" t="s">
        <v>33</v>
      </c>
      <c r="E20" s="40"/>
      <c r="F20" s="40"/>
      <c r="G20" s="40"/>
      <c r="H20" s="40"/>
      <c r="I20" s="105" t="s">
        <v>28</v>
      </c>
      <c r="J20" s="33" t="str">
        <f>IF('Rekapitulace stavby'!AN16="","",'Rekapitulace stavby'!AN16)</f>
        <v/>
      </c>
      <c r="K20" s="43"/>
    </row>
    <row r="21" spans="2:11" s="1" customFormat="1" ht="18" customHeight="1">
      <c r="B21" s="39"/>
      <c r="C21" s="40"/>
      <c r="D21" s="40"/>
      <c r="E21" s="33" t="str">
        <f>IF('Rekapitulace stavby'!E17="","",'Rekapitulace stavby'!E17)</f>
        <v xml:space="preserve"> </v>
      </c>
      <c r="F21" s="40"/>
      <c r="G21" s="40"/>
      <c r="H21" s="40"/>
      <c r="I21" s="105" t="s">
        <v>30</v>
      </c>
      <c r="J21" s="33" t="str">
        <f>IF('Rekapitulace stavby'!AN17="","",'Rekapitulace stavby'!AN17)</f>
        <v/>
      </c>
      <c r="K21" s="43"/>
    </row>
    <row r="22" spans="2:11" s="1" customFormat="1" ht="6.9" customHeight="1">
      <c r="B22" s="39"/>
      <c r="C22" s="40"/>
      <c r="D22" s="40"/>
      <c r="E22" s="40"/>
      <c r="F22" s="40"/>
      <c r="G22" s="40"/>
      <c r="H22" s="40"/>
      <c r="I22" s="104"/>
      <c r="J22" s="40"/>
      <c r="K22" s="43"/>
    </row>
    <row r="23" spans="2:11" s="1" customFormat="1" ht="14.4" customHeight="1">
      <c r="B23" s="39"/>
      <c r="C23" s="40"/>
      <c r="D23" s="35" t="s">
        <v>35</v>
      </c>
      <c r="E23" s="40"/>
      <c r="F23" s="40"/>
      <c r="G23" s="40"/>
      <c r="H23" s="40"/>
      <c r="I23" s="104"/>
      <c r="J23" s="40"/>
      <c r="K23" s="43"/>
    </row>
    <row r="24" spans="2:11" s="6" customFormat="1" ht="16.5" customHeight="1">
      <c r="B24" s="107"/>
      <c r="C24" s="108"/>
      <c r="D24" s="108"/>
      <c r="E24" s="306" t="s">
        <v>5</v>
      </c>
      <c r="F24" s="306"/>
      <c r="G24" s="306"/>
      <c r="H24" s="306"/>
      <c r="I24" s="109"/>
      <c r="J24" s="108"/>
      <c r="K24" s="110"/>
    </row>
    <row r="25" spans="2:11" s="1" customFormat="1" ht="6.9" customHeight="1">
      <c r="B25" s="39"/>
      <c r="C25" s="40"/>
      <c r="D25" s="40"/>
      <c r="E25" s="40"/>
      <c r="F25" s="40"/>
      <c r="G25" s="40"/>
      <c r="H25" s="40"/>
      <c r="I25" s="104"/>
      <c r="J25" s="40"/>
      <c r="K25" s="43"/>
    </row>
    <row r="26" spans="2:11" s="1" customFormat="1" ht="6.9" customHeight="1">
      <c r="B26" s="39"/>
      <c r="C26" s="40"/>
      <c r="D26" s="66"/>
      <c r="E26" s="66"/>
      <c r="F26" s="66"/>
      <c r="G26" s="66"/>
      <c r="H26" s="66"/>
      <c r="I26" s="111"/>
      <c r="J26" s="66"/>
      <c r="K26" s="112"/>
    </row>
    <row r="27" spans="2:11" s="1" customFormat="1" ht="25.35" customHeight="1">
      <c r="B27" s="39"/>
      <c r="C27" s="40"/>
      <c r="D27" s="113" t="s">
        <v>37</v>
      </c>
      <c r="E27" s="40"/>
      <c r="F27" s="40"/>
      <c r="G27" s="40"/>
      <c r="H27" s="40"/>
      <c r="I27" s="104"/>
      <c r="J27" s="114">
        <f>ROUND(J82,2)</f>
        <v>0</v>
      </c>
      <c r="K27" s="43"/>
    </row>
    <row r="28" spans="2:11" s="1" customFormat="1" ht="6.9" customHeight="1">
      <c r="B28" s="39"/>
      <c r="C28" s="40"/>
      <c r="D28" s="66"/>
      <c r="E28" s="66"/>
      <c r="F28" s="66"/>
      <c r="G28" s="66"/>
      <c r="H28" s="66"/>
      <c r="I28" s="111"/>
      <c r="J28" s="66"/>
      <c r="K28" s="112"/>
    </row>
    <row r="29" spans="2:11" s="1" customFormat="1" ht="14.4" customHeight="1">
      <c r="B29" s="39"/>
      <c r="C29" s="40"/>
      <c r="D29" s="40"/>
      <c r="E29" s="40"/>
      <c r="F29" s="44" t="s">
        <v>39</v>
      </c>
      <c r="G29" s="40"/>
      <c r="H29" s="40"/>
      <c r="I29" s="115" t="s">
        <v>38</v>
      </c>
      <c r="J29" s="44" t="s">
        <v>40</v>
      </c>
      <c r="K29" s="43"/>
    </row>
    <row r="30" spans="2:11" s="1" customFormat="1" ht="14.4" customHeight="1">
      <c r="B30" s="39"/>
      <c r="C30" s="40"/>
      <c r="D30" s="47" t="s">
        <v>41</v>
      </c>
      <c r="E30" s="47" t="s">
        <v>42</v>
      </c>
      <c r="F30" s="116">
        <f>ROUND(SUM(BE82:BE146), 2)</f>
        <v>0</v>
      </c>
      <c r="G30" s="40"/>
      <c r="H30" s="40"/>
      <c r="I30" s="117">
        <v>0.21</v>
      </c>
      <c r="J30" s="116">
        <f>ROUND(ROUND((SUM(BE82:BE146)), 2)*I30, 2)</f>
        <v>0</v>
      </c>
      <c r="K30" s="43"/>
    </row>
    <row r="31" spans="2:11" s="1" customFormat="1" ht="14.4" customHeight="1">
      <c r="B31" s="39"/>
      <c r="C31" s="40"/>
      <c r="D31" s="40"/>
      <c r="E31" s="47" t="s">
        <v>43</v>
      </c>
      <c r="F31" s="116">
        <f>ROUND(SUM(BF82:BF146), 2)</f>
        <v>0</v>
      </c>
      <c r="G31" s="40"/>
      <c r="H31" s="40"/>
      <c r="I31" s="117">
        <v>0.15</v>
      </c>
      <c r="J31" s="116">
        <f>ROUND(ROUND((SUM(BF82:BF146)), 2)*I31, 2)</f>
        <v>0</v>
      </c>
      <c r="K31" s="43"/>
    </row>
    <row r="32" spans="2:11" s="1" customFormat="1" ht="14.4" hidden="1" customHeight="1">
      <c r="B32" s="39"/>
      <c r="C32" s="40"/>
      <c r="D32" s="40"/>
      <c r="E32" s="47" t="s">
        <v>44</v>
      </c>
      <c r="F32" s="116">
        <f>ROUND(SUM(BG82:BG146), 2)</f>
        <v>0</v>
      </c>
      <c r="G32" s="40"/>
      <c r="H32" s="40"/>
      <c r="I32" s="117">
        <v>0.21</v>
      </c>
      <c r="J32" s="116">
        <v>0</v>
      </c>
      <c r="K32" s="43"/>
    </row>
    <row r="33" spans="2:11" s="1" customFormat="1" ht="14.4" hidden="1" customHeight="1">
      <c r="B33" s="39"/>
      <c r="C33" s="40"/>
      <c r="D33" s="40"/>
      <c r="E33" s="47" t="s">
        <v>45</v>
      </c>
      <c r="F33" s="116">
        <f>ROUND(SUM(BH82:BH146), 2)</f>
        <v>0</v>
      </c>
      <c r="G33" s="40"/>
      <c r="H33" s="40"/>
      <c r="I33" s="117">
        <v>0.15</v>
      </c>
      <c r="J33" s="116">
        <v>0</v>
      </c>
      <c r="K33" s="43"/>
    </row>
    <row r="34" spans="2:11" s="1" customFormat="1" ht="14.4" hidden="1" customHeight="1">
      <c r="B34" s="39"/>
      <c r="C34" s="40"/>
      <c r="D34" s="40"/>
      <c r="E34" s="47" t="s">
        <v>46</v>
      </c>
      <c r="F34" s="116">
        <f>ROUND(SUM(BI82:BI146), 2)</f>
        <v>0</v>
      </c>
      <c r="G34" s="40"/>
      <c r="H34" s="40"/>
      <c r="I34" s="117">
        <v>0</v>
      </c>
      <c r="J34" s="116">
        <v>0</v>
      </c>
      <c r="K34" s="43"/>
    </row>
    <row r="35" spans="2:11" s="1" customFormat="1" ht="6.9" customHeight="1">
      <c r="B35" s="39"/>
      <c r="C35" s="40"/>
      <c r="D35" s="40"/>
      <c r="E35" s="40"/>
      <c r="F35" s="40"/>
      <c r="G35" s="40"/>
      <c r="H35" s="40"/>
      <c r="I35" s="104"/>
      <c r="J35" s="40"/>
      <c r="K35" s="43"/>
    </row>
    <row r="36" spans="2:11" s="1" customFormat="1" ht="25.35" customHeight="1">
      <c r="B36" s="39"/>
      <c r="C36" s="118"/>
      <c r="D36" s="119" t="s">
        <v>47</v>
      </c>
      <c r="E36" s="69"/>
      <c r="F36" s="69"/>
      <c r="G36" s="120" t="s">
        <v>48</v>
      </c>
      <c r="H36" s="121" t="s">
        <v>49</v>
      </c>
      <c r="I36" s="122"/>
      <c r="J36" s="123">
        <f>SUM(J27:J34)</f>
        <v>0</v>
      </c>
      <c r="K36" s="124"/>
    </row>
    <row r="37" spans="2:11" s="1" customFormat="1" ht="14.4" customHeight="1">
      <c r="B37" s="54"/>
      <c r="C37" s="55"/>
      <c r="D37" s="55"/>
      <c r="E37" s="55"/>
      <c r="F37" s="55"/>
      <c r="G37" s="55"/>
      <c r="H37" s="55"/>
      <c r="I37" s="125"/>
      <c r="J37" s="55"/>
      <c r="K37" s="56"/>
    </row>
    <row r="41" spans="2:11" s="1" customFormat="1" ht="6.9" customHeight="1">
      <c r="B41" s="57"/>
      <c r="C41" s="58"/>
      <c r="D41" s="58"/>
      <c r="E41" s="58"/>
      <c r="F41" s="58"/>
      <c r="G41" s="58"/>
      <c r="H41" s="58"/>
      <c r="I41" s="126"/>
      <c r="J41" s="58"/>
      <c r="K41" s="127"/>
    </row>
    <row r="42" spans="2:11" s="1" customFormat="1" ht="36.9" customHeight="1">
      <c r="B42" s="39"/>
      <c r="C42" s="28" t="s">
        <v>105</v>
      </c>
      <c r="D42" s="40"/>
      <c r="E42" s="40"/>
      <c r="F42" s="40"/>
      <c r="G42" s="40"/>
      <c r="H42" s="40"/>
      <c r="I42" s="104"/>
      <c r="J42" s="40"/>
      <c r="K42" s="43"/>
    </row>
    <row r="43" spans="2:11" s="1" customFormat="1" ht="6.9" customHeight="1">
      <c r="B43" s="39"/>
      <c r="C43" s="40"/>
      <c r="D43" s="40"/>
      <c r="E43" s="40"/>
      <c r="F43" s="40"/>
      <c r="G43" s="40"/>
      <c r="H43" s="40"/>
      <c r="I43" s="104"/>
      <c r="J43" s="40"/>
      <c r="K43" s="43"/>
    </row>
    <row r="44" spans="2:11" s="1" customFormat="1" ht="14.4" customHeight="1">
      <c r="B44" s="39"/>
      <c r="C44" s="35" t="s">
        <v>19</v>
      </c>
      <c r="D44" s="40"/>
      <c r="E44" s="40"/>
      <c r="F44" s="40"/>
      <c r="G44" s="40"/>
      <c r="H44" s="40"/>
      <c r="I44" s="104"/>
      <c r="J44" s="40"/>
      <c r="K44" s="43"/>
    </row>
    <row r="45" spans="2:11" s="1" customFormat="1" ht="16.5" customHeight="1">
      <c r="B45" s="39"/>
      <c r="C45" s="40"/>
      <c r="D45" s="40"/>
      <c r="E45" s="336" t="str">
        <f>E7</f>
        <v>Praha bez bariér - Komunardů - úpravy zastávek</v>
      </c>
      <c r="F45" s="337"/>
      <c r="G45" s="337"/>
      <c r="H45" s="337"/>
      <c r="I45" s="104"/>
      <c r="J45" s="40"/>
      <c r="K45" s="43"/>
    </row>
    <row r="46" spans="2:11" s="1" customFormat="1" ht="14.4" customHeight="1">
      <c r="B46" s="39"/>
      <c r="C46" s="35" t="s">
        <v>103</v>
      </c>
      <c r="D46" s="40"/>
      <c r="E46" s="40"/>
      <c r="F46" s="40"/>
      <c r="G46" s="40"/>
      <c r="H46" s="40"/>
      <c r="I46" s="104"/>
      <c r="J46" s="40"/>
      <c r="K46" s="43"/>
    </row>
    <row r="47" spans="2:11" s="1" customFormat="1" ht="17.25" customHeight="1">
      <c r="B47" s="39"/>
      <c r="C47" s="40"/>
      <c r="D47" s="40"/>
      <c r="E47" s="338" t="str">
        <f>E9</f>
        <v>SO 400 - Veřejné osvětlení</v>
      </c>
      <c r="F47" s="339"/>
      <c r="G47" s="339"/>
      <c r="H47" s="339"/>
      <c r="I47" s="104"/>
      <c r="J47" s="40"/>
      <c r="K47" s="43"/>
    </row>
    <row r="48" spans="2:11" s="1" customFormat="1" ht="6.9" customHeight="1">
      <c r="B48" s="39"/>
      <c r="C48" s="40"/>
      <c r="D48" s="40"/>
      <c r="E48" s="40"/>
      <c r="F48" s="40"/>
      <c r="G48" s="40"/>
      <c r="H48" s="40"/>
      <c r="I48" s="104"/>
      <c r="J48" s="40"/>
      <c r="K48" s="43"/>
    </row>
    <row r="49" spans="2:47" s="1" customFormat="1" ht="18" customHeight="1">
      <c r="B49" s="39"/>
      <c r="C49" s="35" t="s">
        <v>23</v>
      </c>
      <c r="D49" s="40"/>
      <c r="E49" s="40"/>
      <c r="F49" s="33" t="str">
        <f>F12</f>
        <v>Praha 7 - Holešovice</v>
      </c>
      <c r="G49" s="40"/>
      <c r="H49" s="40"/>
      <c r="I49" s="105" t="s">
        <v>25</v>
      </c>
      <c r="J49" s="106" t="str">
        <f>IF(J12="","",J12)</f>
        <v>29. 11. 2017</v>
      </c>
      <c r="K49" s="43"/>
    </row>
    <row r="50" spans="2:47" s="1" customFormat="1" ht="6.9" customHeight="1">
      <c r="B50" s="39"/>
      <c r="C50" s="40"/>
      <c r="D50" s="40"/>
      <c r="E50" s="40"/>
      <c r="F50" s="40"/>
      <c r="G50" s="40"/>
      <c r="H50" s="40"/>
      <c r="I50" s="104"/>
      <c r="J50" s="40"/>
      <c r="K50" s="43"/>
    </row>
    <row r="51" spans="2:47" s="1" customFormat="1" ht="13.2">
      <c r="B51" s="39"/>
      <c r="C51" s="35" t="s">
        <v>27</v>
      </c>
      <c r="D51" s="40"/>
      <c r="E51" s="40"/>
      <c r="F51" s="33" t="str">
        <f>E15</f>
        <v xml:space="preserve"> </v>
      </c>
      <c r="G51" s="40"/>
      <c r="H51" s="40"/>
      <c r="I51" s="105" t="s">
        <v>33</v>
      </c>
      <c r="J51" s="306" t="str">
        <f>E21</f>
        <v xml:space="preserve"> </v>
      </c>
      <c r="K51" s="43"/>
    </row>
    <row r="52" spans="2:47" s="1" customFormat="1" ht="14.4" customHeight="1">
      <c r="B52" s="39"/>
      <c r="C52" s="35" t="s">
        <v>31</v>
      </c>
      <c r="D52" s="40"/>
      <c r="E52" s="40"/>
      <c r="F52" s="33" t="str">
        <f>IF(E18="","",E18)</f>
        <v/>
      </c>
      <c r="G52" s="40"/>
      <c r="H52" s="40"/>
      <c r="I52" s="104"/>
      <c r="J52" s="340"/>
      <c r="K52" s="43"/>
    </row>
    <row r="53" spans="2:47" s="1" customFormat="1" ht="10.35" customHeight="1">
      <c r="B53" s="39"/>
      <c r="C53" s="40"/>
      <c r="D53" s="40"/>
      <c r="E53" s="40"/>
      <c r="F53" s="40"/>
      <c r="G53" s="40"/>
      <c r="H53" s="40"/>
      <c r="I53" s="104"/>
      <c r="J53" s="40"/>
      <c r="K53" s="43"/>
    </row>
    <row r="54" spans="2:47" s="1" customFormat="1" ht="29.25" customHeight="1">
      <c r="B54" s="39"/>
      <c r="C54" s="128" t="s">
        <v>106</v>
      </c>
      <c r="D54" s="118"/>
      <c r="E54" s="118"/>
      <c r="F54" s="118"/>
      <c r="G54" s="118"/>
      <c r="H54" s="118"/>
      <c r="I54" s="129"/>
      <c r="J54" s="130" t="s">
        <v>107</v>
      </c>
      <c r="K54" s="131"/>
    </row>
    <row r="55" spans="2:47" s="1" customFormat="1" ht="10.35" customHeight="1">
      <c r="B55" s="39"/>
      <c r="C55" s="40"/>
      <c r="D55" s="40"/>
      <c r="E55" s="40"/>
      <c r="F55" s="40"/>
      <c r="G55" s="40"/>
      <c r="H55" s="40"/>
      <c r="I55" s="104"/>
      <c r="J55" s="40"/>
      <c r="K55" s="43"/>
    </row>
    <row r="56" spans="2:47" s="1" customFormat="1" ht="29.25" customHeight="1">
      <c r="B56" s="39"/>
      <c r="C56" s="132" t="s">
        <v>108</v>
      </c>
      <c r="D56" s="40"/>
      <c r="E56" s="40"/>
      <c r="F56" s="40"/>
      <c r="G56" s="40"/>
      <c r="H56" s="40"/>
      <c r="I56" s="104"/>
      <c r="J56" s="114">
        <f>J82</f>
        <v>0</v>
      </c>
      <c r="K56" s="43"/>
      <c r="AU56" s="22" t="s">
        <v>109</v>
      </c>
    </row>
    <row r="57" spans="2:47" s="7" customFormat="1" ht="24.9" customHeight="1">
      <c r="B57" s="133"/>
      <c r="C57" s="134"/>
      <c r="D57" s="135" t="s">
        <v>905</v>
      </c>
      <c r="E57" s="136"/>
      <c r="F57" s="136"/>
      <c r="G57" s="136"/>
      <c r="H57" s="136"/>
      <c r="I57" s="137"/>
      <c r="J57" s="138">
        <f>J83</f>
        <v>0</v>
      </c>
      <c r="K57" s="139"/>
    </row>
    <row r="58" spans="2:47" s="7" customFormat="1" ht="24.9" customHeight="1">
      <c r="B58" s="133"/>
      <c r="C58" s="134"/>
      <c r="D58" s="135" t="s">
        <v>906</v>
      </c>
      <c r="E58" s="136"/>
      <c r="F58" s="136"/>
      <c r="G58" s="136"/>
      <c r="H58" s="136"/>
      <c r="I58" s="137"/>
      <c r="J58" s="138">
        <f>J87</f>
        <v>0</v>
      </c>
      <c r="K58" s="139"/>
    </row>
    <row r="59" spans="2:47" s="7" customFormat="1" ht="24.9" customHeight="1">
      <c r="B59" s="133"/>
      <c r="C59" s="134"/>
      <c r="D59" s="135" t="s">
        <v>907</v>
      </c>
      <c r="E59" s="136"/>
      <c r="F59" s="136"/>
      <c r="G59" s="136"/>
      <c r="H59" s="136"/>
      <c r="I59" s="137"/>
      <c r="J59" s="138">
        <f>J105</f>
        <v>0</v>
      </c>
      <c r="K59" s="139"/>
    </row>
    <row r="60" spans="2:47" s="7" customFormat="1" ht="24.9" customHeight="1">
      <c r="B60" s="133"/>
      <c r="C60" s="134"/>
      <c r="D60" s="135" t="s">
        <v>908</v>
      </c>
      <c r="E60" s="136"/>
      <c r="F60" s="136"/>
      <c r="G60" s="136"/>
      <c r="H60" s="136"/>
      <c r="I60" s="137"/>
      <c r="J60" s="138">
        <f>J119</f>
        <v>0</v>
      </c>
      <c r="K60" s="139"/>
    </row>
    <row r="61" spans="2:47" s="7" customFormat="1" ht="24.9" customHeight="1">
      <c r="B61" s="133"/>
      <c r="C61" s="134"/>
      <c r="D61" s="135" t="s">
        <v>909</v>
      </c>
      <c r="E61" s="136"/>
      <c r="F61" s="136"/>
      <c r="G61" s="136"/>
      <c r="H61" s="136"/>
      <c r="I61" s="137"/>
      <c r="J61" s="138">
        <f>J140</f>
        <v>0</v>
      </c>
      <c r="K61" s="139"/>
    </row>
    <row r="62" spans="2:47" s="8" customFormat="1" ht="19.95" customHeight="1">
      <c r="B62" s="140"/>
      <c r="C62" s="141"/>
      <c r="D62" s="142" t="s">
        <v>910</v>
      </c>
      <c r="E62" s="143"/>
      <c r="F62" s="143"/>
      <c r="G62" s="143"/>
      <c r="H62" s="143"/>
      <c r="I62" s="144"/>
      <c r="J62" s="145">
        <f>J141</f>
        <v>0</v>
      </c>
      <c r="K62" s="146"/>
    </row>
    <row r="63" spans="2:47" s="1" customFormat="1" ht="21.75" customHeight="1">
      <c r="B63" s="39"/>
      <c r="C63" s="40"/>
      <c r="D63" s="40"/>
      <c r="E63" s="40"/>
      <c r="F63" s="40"/>
      <c r="G63" s="40"/>
      <c r="H63" s="40"/>
      <c r="I63" s="104"/>
      <c r="J63" s="40"/>
      <c r="K63" s="43"/>
    </row>
    <row r="64" spans="2:47" s="1" customFormat="1" ht="6.9" customHeight="1">
      <c r="B64" s="54"/>
      <c r="C64" s="55"/>
      <c r="D64" s="55"/>
      <c r="E64" s="55"/>
      <c r="F64" s="55"/>
      <c r="G64" s="55"/>
      <c r="H64" s="55"/>
      <c r="I64" s="125"/>
      <c r="J64" s="55"/>
      <c r="K64" s="56"/>
    </row>
    <row r="68" spans="2:12" s="1" customFormat="1" ht="6.9" customHeight="1">
      <c r="B68" s="57"/>
      <c r="C68" s="58"/>
      <c r="D68" s="58"/>
      <c r="E68" s="58"/>
      <c r="F68" s="58"/>
      <c r="G68" s="58"/>
      <c r="H68" s="58"/>
      <c r="I68" s="126"/>
      <c r="J68" s="58"/>
      <c r="K68" s="58"/>
      <c r="L68" s="39"/>
    </row>
    <row r="69" spans="2:12" s="1" customFormat="1" ht="36.9" customHeight="1">
      <c r="B69" s="39"/>
      <c r="C69" s="59" t="s">
        <v>117</v>
      </c>
      <c r="L69" s="39"/>
    </row>
    <row r="70" spans="2:12" s="1" customFormat="1" ht="6.9" customHeight="1">
      <c r="B70" s="39"/>
      <c r="L70" s="39"/>
    </row>
    <row r="71" spans="2:12" s="1" customFormat="1" ht="14.4" customHeight="1">
      <c r="B71" s="39"/>
      <c r="C71" s="61" t="s">
        <v>19</v>
      </c>
      <c r="L71" s="39"/>
    </row>
    <row r="72" spans="2:12" s="1" customFormat="1" ht="16.5" customHeight="1">
      <c r="B72" s="39"/>
      <c r="E72" s="341" t="str">
        <f>E7</f>
        <v>Praha bez bariér - Komunardů - úpravy zastávek</v>
      </c>
      <c r="F72" s="342"/>
      <c r="G72" s="342"/>
      <c r="H72" s="342"/>
      <c r="L72" s="39"/>
    </row>
    <row r="73" spans="2:12" s="1" customFormat="1" ht="14.4" customHeight="1">
      <c r="B73" s="39"/>
      <c r="C73" s="61" t="s">
        <v>103</v>
      </c>
      <c r="L73" s="39"/>
    </row>
    <row r="74" spans="2:12" s="1" customFormat="1" ht="17.25" customHeight="1">
      <c r="B74" s="39"/>
      <c r="E74" s="317" t="str">
        <f>E9</f>
        <v>SO 400 - Veřejné osvětlení</v>
      </c>
      <c r="F74" s="343"/>
      <c r="G74" s="343"/>
      <c r="H74" s="343"/>
      <c r="L74" s="39"/>
    </row>
    <row r="75" spans="2:12" s="1" customFormat="1" ht="6.9" customHeight="1">
      <c r="B75" s="39"/>
      <c r="L75" s="39"/>
    </row>
    <row r="76" spans="2:12" s="1" customFormat="1" ht="18" customHeight="1">
      <c r="B76" s="39"/>
      <c r="C76" s="61" t="s">
        <v>23</v>
      </c>
      <c r="F76" s="147" t="str">
        <f>F12</f>
        <v>Praha 7 - Holešovice</v>
      </c>
      <c r="I76" s="148" t="s">
        <v>25</v>
      </c>
      <c r="J76" s="65" t="str">
        <f>IF(J12="","",J12)</f>
        <v>29. 11. 2017</v>
      </c>
      <c r="L76" s="39"/>
    </row>
    <row r="77" spans="2:12" s="1" customFormat="1" ht="6.9" customHeight="1">
      <c r="B77" s="39"/>
      <c r="L77" s="39"/>
    </row>
    <row r="78" spans="2:12" s="1" customFormat="1" ht="13.2">
      <c r="B78" s="39"/>
      <c r="C78" s="61" t="s">
        <v>27</v>
      </c>
      <c r="F78" s="147" t="str">
        <f>E15</f>
        <v xml:space="preserve"> </v>
      </c>
      <c r="I78" s="148" t="s">
        <v>33</v>
      </c>
      <c r="J78" s="147" t="str">
        <f>E21</f>
        <v xml:space="preserve"> </v>
      </c>
      <c r="L78" s="39"/>
    </row>
    <row r="79" spans="2:12" s="1" customFormat="1" ht="14.4" customHeight="1">
      <c r="B79" s="39"/>
      <c r="C79" s="61" t="s">
        <v>31</v>
      </c>
      <c r="F79" s="147" t="str">
        <f>IF(E18="","",E18)</f>
        <v/>
      </c>
      <c r="L79" s="39"/>
    </row>
    <row r="80" spans="2:12" s="1" customFormat="1" ht="10.35" customHeight="1">
      <c r="B80" s="39"/>
      <c r="L80" s="39"/>
    </row>
    <row r="81" spans="2:65" s="9" customFormat="1" ht="29.25" customHeight="1">
      <c r="B81" s="149"/>
      <c r="C81" s="150" t="s">
        <v>118</v>
      </c>
      <c r="D81" s="151" t="s">
        <v>56</v>
      </c>
      <c r="E81" s="151" t="s">
        <v>52</v>
      </c>
      <c r="F81" s="151" t="s">
        <v>119</v>
      </c>
      <c r="G81" s="151" t="s">
        <v>120</v>
      </c>
      <c r="H81" s="151" t="s">
        <v>121</v>
      </c>
      <c r="I81" s="152" t="s">
        <v>122</v>
      </c>
      <c r="J81" s="151" t="s">
        <v>107</v>
      </c>
      <c r="K81" s="153" t="s">
        <v>123</v>
      </c>
      <c r="L81" s="149"/>
      <c r="M81" s="71" t="s">
        <v>124</v>
      </c>
      <c r="N81" s="72" t="s">
        <v>41</v>
      </c>
      <c r="O81" s="72" t="s">
        <v>125</v>
      </c>
      <c r="P81" s="72" t="s">
        <v>126</v>
      </c>
      <c r="Q81" s="72" t="s">
        <v>127</v>
      </c>
      <c r="R81" s="72" t="s">
        <v>128</v>
      </c>
      <c r="S81" s="72" t="s">
        <v>129</v>
      </c>
      <c r="T81" s="73" t="s">
        <v>130</v>
      </c>
    </row>
    <row r="82" spans="2:65" s="1" customFormat="1" ht="29.25" customHeight="1">
      <c r="B82" s="39"/>
      <c r="C82" s="75" t="s">
        <v>108</v>
      </c>
      <c r="J82" s="154">
        <f>BK82</f>
        <v>0</v>
      </c>
      <c r="L82" s="39"/>
      <c r="M82" s="74"/>
      <c r="N82" s="66"/>
      <c r="O82" s="66"/>
      <c r="P82" s="155">
        <f>P83+P87+P105+P119+P140</f>
        <v>0</v>
      </c>
      <c r="Q82" s="66"/>
      <c r="R82" s="155">
        <f>R83+R87+R105+R119+R140</f>
        <v>0</v>
      </c>
      <c r="S82" s="66"/>
      <c r="T82" s="156">
        <f>T83+T87+T105+T119+T140</f>
        <v>0</v>
      </c>
      <c r="AT82" s="22" t="s">
        <v>70</v>
      </c>
      <c r="AU82" s="22" t="s">
        <v>109</v>
      </c>
      <c r="BK82" s="157">
        <f>BK83+BK87+BK105+BK119+BK140</f>
        <v>0</v>
      </c>
    </row>
    <row r="83" spans="2:65" s="10" customFormat="1" ht="37.35" customHeight="1">
      <c r="B83" s="158"/>
      <c r="D83" s="159" t="s">
        <v>70</v>
      </c>
      <c r="E83" s="160" t="s">
        <v>79</v>
      </c>
      <c r="F83" s="160" t="s">
        <v>911</v>
      </c>
      <c r="I83" s="161"/>
      <c r="J83" s="162">
        <f>BK83</f>
        <v>0</v>
      </c>
      <c r="L83" s="158"/>
      <c r="M83" s="163"/>
      <c r="N83" s="164"/>
      <c r="O83" s="164"/>
      <c r="P83" s="165">
        <f>SUM(P84:P86)</f>
        <v>0</v>
      </c>
      <c r="Q83" s="164"/>
      <c r="R83" s="165">
        <f>SUM(R84:R86)</f>
        <v>0</v>
      </c>
      <c r="S83" s="164"/>
      <c r="T83" s="166">
        <f>SUM(T84:T86)</f>
        <v>0</v>
      </c>
      <c r="AR83" s="159" t="s">
        <v>79</v>
      </c>
      <c r="AT83" s="167" t="s">
        <v>70</v>
      </c>
      <c r="AU83" s="167" t="s">
        <v>71</v>
      </c>
      <c r="AY83" s="159" t="s">
        <v>134</v>
      </c>
      <c r="BK83" s="168">
        <f>SUM(BK84:BK86)</f>
        <v>0</v>
      </c>
    </row>
    <row r="84" spans="2:65" s="1" customFormat="1" ht="16.5" customHeight="1">
      <c r="B84" s="171"/>
      <c r="C84" s="172" t="s">
        <v>79</v>
      </c>
      <c r="D84" s="172" t="s">
        <v>137</v>
      </c>
      <c r="E84" s="173" t="s">
        <v>912</v>
      </c>
      <c r="F84" s="174" t="s">
        <v>913</v>
      </c>
      <c r="G84" s="175" t="s">
        <v>248</v>
      </c>
      <c r="H84" s="176">
        <v>11</v>
      </c>
      <c r="I84" s="177"/>
      <c r="J84" s="178">
        <f>ROUND(I84*H84,2)</f>
        <v>0</v>
      </c>
      <c r="K84" s="174" t="s">
        <v>5</v>
      </c>
      <c r="L84" s="39"/>
      <c r="M84" s="179" t="s">
        <v>5</v>
      </c>
      <c r="N84" s="180" t="s">
        <v>42</v>
      </c>
      <c r="O84" s="40"/>
      <c r="P84" s="181">
        <f>O84*H84</f>
        <v>0</v>
      </c>
      <c r="Q84" s="181">
        <v>0</v>
      </c>
      <c r="R84" s="181">
        <f>Q84*H84</f>
        <v>0</v>
      </c>
      <c r="S84" s="181">
        <v>0</v>
      </c>
      <c r="T84" s="182">
        <f>S84*H84</f>
        <v>0</v>
      </c>
      <c r="AR84" s="22" t="s">
        <v>152</v>
      </c>
      <c r="AT84" s="22" t="s">
        <v>137</v>
      </c>
      <c r="AU84" s="22" t="s">
        <v>79</v>
      </c>
      <c r="AY84" s="22" t="s">
        <v>134</v>
      </c>
      <c r="BE84" s="183">
        <f>IF(N84="základní",J84,0)</f>
        <v>0</v>
      </c>
      <c r="BF84" s="183">
        <f>IF(N84="snížená",J84,0)</f>
        <v>0</v>
      </c>
      <c r="BG84" s="183">
        <f>IF(N84="zákl. přenesená",J84,0)</f>
        <v>0</v>
      </c>
      <c r="BH84" s="183">
        <f>IF(N84="sníž. přenesená",J84,0)</f>
        <v>0</v>
      </c>
      <c r="BI84" s="183">
        <f>IF(N84="nulová",J84,0)</f>
        <v>0</v>
      </c>
      <c r="BJ84" s="22" t="s">
        <v>79</v>
      </c>
      <c r="BK84" s="183">
        <f>ROUND(I84*H84,2)</f>
        <v>0</v>
      </c>
      <c r="BL84" s="22" t="s">
        <v>152</v>
      </c>
      <c r="BM84" s="22" t="s">
        <v>914</v>
      </c>
    </row>
    <row r="85" spans="2:65" s="1" customFormat="1" ht="16.5" customHeight="1">
      <c r="B85" s="171"/>
      <c r="C85" s="172" t="s">
        <v>81</v>
      </c>
      <c r="D85" s="172" t="s">
        <v>137</v>
      </c>
      <c r="E85" s="173" t="s">
        <v>915</v>
      </c>
      <c r="F85" s="174" t="s">
        <v>916</v>
      </c>
      <c r="G85" s="175" t="s">
        <v>474</v>
      </c>
      <c r="H85" s="176">
        <v>11</v>
      </c>
      <c r="I85" s="177"/>
      <c r="J85" s="178">
        <f>ROUND(I85*H85,2)</f>
        <v>0</v>
      </c>
      <c r="K85" s="174" t="s">
        <v>5</v>
      </c>
      <c r="L85" s="39"/>
      <c r="M85" s="179" t="s">
        <v>5</v>
      </c>
      <c r="N85" s="180" t="s">
        <v>42</v>
      </c>
      <c r="O85" s="40"/>
      <c r="P85" s="181">
        <f>O85*H85</f>
        <v>0</v>
      </c>
      <c r="Q85" s="181">
        <v>0</v>
      </c>
      <c r="R85" s="181">
        <f>Q85*H85</f>
        <v>0</v>
      </c>
      <c r="S85" s="181">
        <v>0</v>
      </c>
      <c r="T85" s="182">
        <f>S85*H85</f>
        <v>0</v>
      </c>
      <c r="AR85" s="22" t="s">
        <v>152</v>
      </c>
      <c r="AT85" s="22" t="s">
        <v>137</v>
      </c>
      <c r="AU85" s="22" t="s">
        <v>79</v>
      </c>
      <c r="AY85" s="22" t="s">
        <v>134</v>
      </c>
      <c r="BE85" s="183">
        <f>IF(N85="základní",J85,0)</f>
        <v>0</v>
      </c>
      <c r="BF85" s="183">
        <f>IF(N85="snížená",J85,0)</f>
        <v>0</v>
      </c>
      <c r="BG85" s="183">
        <f>IF(N85="zákl. přenesená",J85,0)</f>
        <v>0</v>
      </c>
      <c r="BH85" s="183">
        <f>IF(N85="sníž. přenesená",J85,0)</f>
        <v>0</v>
      </c>
      <c r="BI85" s="183">
        <f>IF(N85="nulová",J85,0)</f>
        <v>0</v>
      </c>
      <c r="BJ85" s="22" t="s">
        <v>79</v>
      </c>
      <c r="BK85" s="183">
        <f>ROUND(I85*H85,2)</f>
        <v>0</v>
      </c>
      <c r="BL85" s="22" t="s">
        <v>152</v>
      </c>
      <c r="BM85" s="22" t="s">
        <v>917</v>
      </c>
    </row>
    <row r="86" spans="2:65" s="1" customFormat="1" ht="16.5" customHeight="1">
      <c r="B86" s="171"/>
      <c r="C86" s="172" t="s">
        <v>147</v>
      </c>
      <c r="D86" s="172" t="s">
        <v>137</v>
      </c>
      <c r="E86" s="173" t="s">
        <v>918</v>
      </c>
      <c r="F86" s="174" t="s">
        <v>919</v>
      </c>
      <c r="G86" s="175" t="s">
        <v>248</v>
      </c>
      <c r="H86" s="176">
        <v>499</v>
      </c>
      <c r="I86" s="177"/>
      <c r="J86" s="178">
        <f>ROUND(I86*H86,2)</f>
        <v>0</v>
      </c>
      <c r="K86" s="174" t="s">
        <v>5</v>
      </c>
      <c r="L86" s="39"/>
      <c r="M86" s="179" t="s">
        <v>5</v>
      </c>
      <c r="N86" s="180" t="s">
        <v>42</v>
      </c>
      <c r="O86" s="40"/>
      <c r="P86" s="181">
        <f>O86*H86</f>
        <v>0</v>
      </c>
      <c r="Q86" s="181">
        <v>0</v>
      </c>
      <c r="R86" s="181">
        <f>Q86*H86</f>
        <v>0</v>
      </c>
      <c r="S86" s="181">
        <v>0</v>
      </c>
      <c r="T86" s="182">
        <f>S86*H86</f>
        <v>0</v>
      </c>
      <c r="AR86" s="22" t="s">
        <v>152</v>
      </c>
      <c r="AT86" s="22" t="s">
        <v>137</v>
      </c>
      <c r="AU86" s="22" t="s">
        <v>79</v>
      </c>
      <c r="AY86" s="22" t="s">
        <v>134</v>
      </c>
      <c r="BE86" s="183">
        <f>IF(N86="základní",J86,0)</f>
        <v>0</v>
      </c>
      <c r="BF86" s="183">
        <f>IF(N86="snížená",J86,0)</f>
        <v>0</v>
      </c>
      <c r="BG86" s="183">
        <f>IF(N86="zákl. přenesená",J86,0)</f>
        <v>0</v>
      </c>
      <c r="BH86" s="183">
        <f>IF(N86="sníž. přenesená",J86,0)</f>
        <v>0</v>
      </c>
      <c r="BI86" s="183">
        <f>IF(N86="nulová",J86,0)</f>
        <v>0</v>
      </c>
      <c r="BJ86" s="22" t="s">
        <v>79</v>
      </c>
      <c r="BK86" s="183">
        <f>ROUND(I86*H86,2)</f>
        <v>0</v>
      </c>
      <c r="BL86" s="22" t="s">
        <v>152</v>
      </c>
      <c r="BM86" s="22" t="s">
        <v>920</v>
      </c>
    </row>
    <row r="87" spans="2:65" s="10" customFormat="1" ht="37.35" customHeight="1">
      <c r="B87" s="158"/>
      <c r="D87" s="159" t="s">
        <v>70</v>
      </c>
      <c r="E87" s="160" t="s">
        <v>81</v>
      </c>
      <c r="F87" s="160" t="s">
        <v>210</v>
      </c>
      <c r="I87" s="161"/>
      <c r="J87" s="162">
        <f>BK87</f>
        <v>0</v>
      </c>
      <c r="L87" s="158"/>
      <c r="M87" s="163"/>
      <c r="N87" s="164"/>
      <c r="O87" s="164"/>
      <c r="P87" s="165">
        <f>SUM(P88:P104)</f>
        <v>0</v>
      </c>
      <c r="Q87" s="164"/>
      <c r="R87" s="165">
        <f>SUM(R88:R104)</f>
        <v>0</v>
      </c>
      <c r="S87" s="164"/>
      <c r="T87" s="166">
        <f>SUM(T88:T104)</f>
        <v>0</v>
      </c>
      <c r="AR87" s="159" t="s">
        <v>79</v>
      </c>
      <c r="AT87" s="167" t="s">
        <v>70</v>
      </c>
      <c r="AU87" s="167" t="s">
        <v>71</v>
      </c>
      <c r="AY87" s="159" t="s">
        <v>134</v>
      </c>
      <c r="BK87" s="168">
        <f>SUM(BK88:BK104)</f>
        <v>0</v>
      </c>
    </row>
    <row r="88" spans="2:65" s="1" customFormat="1" ht="16.5" customHeight="1">
      <c r="B88" s="171"/>
      <c r="C88" s="172" t="s">
        <v>152</v>
      </c>
      <c r="D88" s="172" t="s">
        <v>137</v>
      </c>
      <c r="E88" s="173" t="s">
        <v>921</v>
      </c>
      <c r="F88" s="174" t="s">
        <v>922</v>
      </c>
      <c r="G88" s="175" t="s">
        <v>923</v>
      </c>
      <c r="H88" s="176">
        <v>0.8</v>
      </c>
      <c r="I88" s="177"/>
      <c r="J88" s="178">
        <f t="shared" ref="J88:J104" si="0">ROUND(I88*H88,2)</f>
        <v>0</v>
      </c>
      <c r="K88" s="174" t="s">
        <v>5</v>
      </c>
      <c r="L88" s="39"/>
      <c r="M88" s="179" t="s">
        <v>5</v>
      </c>
      <c r="N88" s="180" t="s">
        <v>42</v>
      </c>
      <c r="O88" s="40"/>
      <c r="P88" s="181">
        <f t="shared" ref="P88:P104" si="1">O88*H88</f>
        <v>0</v>
      </c>
      <c r="Q88" s="181">
        <v>0</v>
      </c>
      <c r="R88" s="181">
        <f t="shared" ref="R88:R104" si="2">Q88*H88</f>
        <v>0</v>
      </c>
      <c r="S88" s="181">
        <v>0</v>
      </c>
      <c r="T88" s="182">
        <f t="shared" ref="T88:T104" si="3">S88*H88</f>
        <v>0</v>
      </c>
      <c r="AR88" s="22" t="s">
        <v>152</v>
      </c>
      <c r="AT88" s="22" t="s">
        <v>137</v>
      </c>
      <c r="AU88" s="22" t="s">
        <v>79</v>
      </c>
      <c r="AY88" s="22" t="s">
        <v>134</v>
      </c>
      <c r="BE88" s="183">
        <f t="shared" ref="BE88:BE104" si="4">IF(N88="základní",J88,0)</f>
        <v>0</v>
      </c>
      <c r="BF88" s="183">
        <f t="shared" ref="BF88:BF104" si="5">IF(N88="snížená",J88,0)</f>
        <v>0</v>
      </c>
      <c r="BG88" s="183">
        <f t="shared" ref="BG88:BG104" si="6">IF(N88="zákl. přenesená",J88,0)</f>
        <v>0</v>
      </c>
      <c r="BH88" s="183">
        <f t="shared" ref="BH88:BH104" si="7">IF(N88="sníž. přenesená",J88,0)</f>
        <v>0</v>
      </c>
      <c r="BI88" s="183">
        <f t="shared" ref="BI88:BI104" si="8">IF(N88="nulová",J88,0)</f>
        <v>0</v>
      </c>
      <c r="BJ88" s="22" t="s">
        <v>79</v>
      </c>
      <c r="BK88" s="183">
        <f t="shared" ref="BK88:BK104" si="9">ROUND(I88*H88,2)</f>
        <v>0</v>
      </c>
      <c r="BL88" s="22" t="s">
        <v>152</v>
      </c>
      <c r="BM88" s="22" t="s">
        <v>924</v>
      </c>
    </row>
    <row r="89" spans="2:65" s="1" customFormat="1" ht="16.5" customHeight="1">
      <c r="B89" s="171"/>
      <c r="C89" s="172" t="s">
        <v>133</v>
      </c>
      <c r="D89" s="172" t="s">
        <v>137</v>
      </c>
      <c r="E89" s="173" t="s">
        <v>925</v>
      </c>
      <c r="F89" s="174" t="s">
        <v>926</v>
      </c>
      <c r="G89" s="175" t="s">
        <v>256</v>
      </c>
      <c r="H89" s="176">
        <v>16.5</v>
      </c>
      <c r="I89" s="177"/>
      <c r="J89" s="178">
        <f t="shared" si="0"/>
        <v>0</v>
      </c>
      <c r="K89" s="174" t="s">
        <v>5</v>
      </c>
      <c r="L89" s="39"/>
      <c r="M89" s="179" t="s">
        <v>5</v>
      </c>
      <c r="N89" s="180" t="s">
        <v>42</v>
      </c>
      <c r="O89" s="40"/>
      <c r="P89" s="181">
        <f t="shared" si="1"/>
        <v>0</v>
      </c>
      <c r="Q89" s="181">
        <v>0</v>
      </c>
      <c r="R89" s="181">
        <f t="shared" si="2"/>
        <v>0</v>
      </c>
      <c r="S89" s="181">
        <v>0</v>
      </c>
      <c r="T89" s="182">
        <f t="shared" si="3"/>
        <v>0</v>
      </c>
      <c r="AR89" s="22" t="s">
        <v>152</v>
      </c>
      <c r="AT89" s="22" t="s">
        <v>137</v>
      </c>
      <c r="AU89" s="22" t="s">
        <v>79</v>
      </c>
      <c r="AY89" s="22" t="s">
        <v>134</v>
      </c>
      <c r="BE89" s="183">
        <f t="shared" si="4"/>
        <v>0</v>
      </c>
      <c r="BF89" s="183">
        <f t="shared" si="5"/>
        <v>0</v>
      </c>
      <c r="BG89" s="183">
        <f t="shared" si="6"/>
        <v>0</v>
      </c>
      <c r="BH89" s="183">
        <f t="shared" si="7"/>
        <v>0</v>
      </c>
      <c r="BI89" s="183">
        <f t="shared" si="8"/>
        <v>0</v>
      </c>
      <c r="BJ89" s="22" t="s">
        <v>79</v>
      </c>
      <c r="BK89" s="183">
        <f t="shared" si="9"/>
        <v>0</v>
      </c>
      <c r="BL89" s="22" t="s">
        <v>152</v>
      </c>
      <c r="BM89" s="22" t="s">
        <v>927</v>
      </c>
    </row>
    <row r="90" spans="2:65" s="1" customFormat="1" ht="16.5" customHeight="1">
      <c r="B90" s="171"/>
      <c r="C90" s="172" t="s">
        <v>159</v>
      </c>
      <c r="D90" s="172" t="s">
        <v>137</v>
      </c>
      <c r="E90" s="173" t="s">
        <v>928</v>
      </c>
      <c r="F90" s="174" t="s">
        <v>929</v>
      </c>
      <c r="G90" s="175" t="s">
        <v>248</v>
      </c>
      <c r="H90" s="176">
        <v>290</v>
      </c>
      <c r="I90" s="177"/>
      <c r="J90" s="178">
        <f t="shared" si="0"/>
        <v>0</v>
      </c>
      <c r="K90" s="174" t="s">
        <v>5</v>
      </c>
      <c r="L90" s="39"/>
      <c r="M90" s="179" t="s">
        <v>5</v>
      </c>
      <c r="N90" s="180" t="s">
        <v>42</v>
      </c>
      <c r="O90" s="40"/>
      <c r="P90" s="181">
        <f t="shared" si="1"/>
        <v>0</v>
      </c>
      <c r="Q90" s="181">
        <v>0</v>
      </c>
      <c r="R90" s="181">
        <f t="shared" si="2"/>
        <v>0</v>
      </c>
      <c r="S90" s="181">
        <v>0</v>
      </c>
      <c r="T90" s="182">
        <f t="shared" si="3"/>
        <v>0</v>
      </c>
      <c r="AR90" s="22" t="s">
        <v>152</v>
      </c>
      <c r="AT90" s="22" t="s">
        <v>137</v>
      </c>
      <c r="AU90" s="22" t="s">
        <v>79</v>
      </c>
      <c r="AY90" s="22" t="s">
        <v>134</v>
      </c>
      <c r="BE90" s="183">
        <f t="shared" si="4"/>
        <v>0</v>
      </c>
      <c r="BF90" s="183">
        <f t="shared" si="5"/>
        <v>0</v>
      </c>
      <c r="BG90" s="183">
        <f t="shared" si="6"/>
        <v>0</v>
      </c>
      <c r="BH90" s="183">
        <f t="shared" si="7"/>
        <v>0</v>
      </c>
      <c r="BI90" s="183">
        <f t="shared" si="8"/>
        <v>0</v>
      </c>
      <c r="BJ90" s="22" t="s">
        <v>79</v>
      </c>
      <c r="BK90" s="183">
        <f t="shared" si="9"/>
        <v>0</v>
      </c>
      <c r="BL90" s="22" t="s">
        <v>152</v>
      </c>
      <c r="BM90" s="22" t="s">
        <v>930</v>
      </c>
    </row>
    <row r="91" spans="2:65" s="1" customFormat="1" ht="16.5" customHeight="1">
      <c r="B91" s="171"/>
      <c r="C91" s="172" t="s">
        <v>165</v>
      </c>
      <c r="D91" s="172" t="s">
        <v>137</v>
      </c>
      <c r="E91" s="173" t="s">
        <v>931</v>
      </c>
      <c r="F91" s="174" t="s">
        <v>932</v>
      </c>
      <c r="G91" s="175" t="s">
        <v>474</v>
      </c>
      <c r="H91" s="176">
        <v>11</v>
      </c>
      <c r="I91" s="177"/>
      <c r="J91" s="178">
        <f t="shared" si="0"/>
        <v>0</v>
      </c>
      <c r="K91" s="174" t="s">
        <v>5</v>
      </c>
      <c r="L91" s="39"/>
      <c r="M91" s="179" t="s">
        <v>5</v>
      </c>
      <c r="N91" s="180" t="s">
        <v>42</v>
      </c>
      <c r="O91" s="40"/>
      <c r="P91" s="181">
        <f t="shared" si="1"/>
        <v>0</v>
      </c>
      <c r="Q91" s="181">
        <v>0</v>
      </c>
      <c r="R91" s="181">
        <f t="shared" si="2"/>
        <v>0</v>
      </c>
      <c r="S91" s="181">
        <v>0</v>
      </c>
      <c r="T91" s="182">
        <f t="shared" si="3"/>
        <v>0</v>
      </c>
      <c r="AR91" s="22" t="s">
        <v>152</v>
      </c>
      <c r="AT91" s="22" t="s">
        <v>137</v>
      </c>
      <c r="AU91" s="22" t="s">
        <v>79</v>
      </c>
      <c r="AY91" s="22" t="s">
        <v>134</v>
      </c>
      <c r="BE91" s="183">
        <f t="shared" si="4"/>
        <v>0</v>
      </c>
      <c r="BF91" s="183">
        <f t="shared" si="5"/>
        <v>0</v>
      </c>
      <c r="BG91" s="183">
        <f t="shared" si="6"/>
        <v>0</v>
      </c>
      <c r="BH91" s="183">
        <f t="shared" si="7"/>
        <v>0</v>
      </c>
      <c r="BI91" s="183">
        <f t="shared" si="8"/>
        <v>0</v>
      </c>
      <c r="BJ91" s="22" t="s">
        <v>79</v>
      </c>
      <c r="BK91" s="183">
        <f t="shared" si="9"/>
        <v>0</v>
      </c>
      <c r="BL91" s="22" t="s">
        <v>152</v>
      </c>
      <c r="BM91" s="22" t="s">
        <v>933</v>
      </c>
    </row>
    <row r="92" spans="2:65" s="1" customFormat="1" ht="16.5" customHeight="1">
      <c r="B92" s="171"/>
      <c r="C92" s="172" t="s">
        <v>168</v>
      </c>
      <c r="D92" s="172" t="s">
        <v>137</v>
      </c>
      <c r="E92" s="173" t="s">
        <v>934</v>
      </c>
      <c r="F92" s="174" t="s">
        <v>935</v>
      </c>
      <c r="G92" s="175" t="s">
        <v>474</v>
      </c>
      <c r="H92" s="176">
        <v>11</v>
      </c>
      <c r="I92" s="177"/>
      <c r="J92" s="178">
        <f t="shared" si="0"/>
        <v>0</v>
      </c>
      <c r="K92" s="174" t="s">
        <v>5</v>
      </c>
      <c r="L92" s="39"/>
      <c r="M92" s="179" t="s">
        <v>5</v>
      </c>
      <c r="N92" s="180" t="s">
        <v>42</v>
      </c>
      <c r="O92" s="40"/>
      <c r="P92" s="181">
        <f t="shared" si="1"/>
        <v>0</v>
      </c>
      <c r="Q92" s="181">
        <v>0</v>
      </c>
      <c r="R92" s="181">
        <f t="shared" si="2"/>
        <v>0</v>
      </c>
      <c r="S92" s="181">
        <v>0</v>
      </c>
      <c r="T92" s="182">
        <f t="shared" si="3"/>
        <v>0</v>
      </c>
      <c r="AR92" s="22" t="s">
        <v>152</v>
      </c>
      <c r="AT92" s="22" t="s">
        <v>137</v>
      </c>
      <c r="AU92" s="22" t="s">
        <v>79</v>
      </c>
      <c r="AY92" s="22" t="s">
        <v>134</v>
      </c>
      <c r="BE92" s="183">
        <f t="shared" si="4"/>
        <v>0</v>
      </c>
      <c r="BF92" s="183">
        <f t="shared" si="5"/>
        <v>0</v>
      </c>
      <c r="BG92" s="183">
        <f t="shared" si="6"/>
        <v>0</v>
      </c>
      <c r="BH92" s="183">
        <f t="shared" si="7"/>
        <v>0</v>
      </c>
      <c r="BI92" s="183">
        <f t="shared" si="8"/>
        <v>0</v>
      </c>
      <c r="BJ92" s="22" t="s">
        <v>79</v>
      </c>
      <c r="BK92" s="183">
        <f t="shared" si="9"/>
        <v>0</v>
      </c>
      <c r="BL92" s="22" t="s">
        <v>152</v>
      </c>
      <c r="BM92" s="22" t="s">
        <v>936</v>
      </c>
    </row>
    <row r="93" spans="2:65" s="1" customFormat="1" ht="16.5" customHeight="1">
      <c r="B93" s="171"/>
      <c r="C93" s="172" t="s">
        <v>175</v>
      </c>
      <c r="D93" s="172" t="s">
        <v>137</v>
      </c>
      <c r="E93" s="173" t="s">
        <v>937</v>
      </c>
      <c r="F93" s="174" t="s">
        <v>938</v>
      </c>
      <c r="G93" s="175" t="s">
        <v>248</v>
      </c>
      <c r="H93" s="176">
        <v>52</v>
      </c>
      <c r="I93" s="177"/>
      <c r="J93" s="178">
        <f t="shared" si="0"/>
        <v>0</v>
      </c>
      <c r="K93" s="174" t="s">
        <v>5</v>
      </c>
      <c r="L93" s="39"/>
      <c r="M93" s="179" t="s">
        <v>5</v>
      </c>
      <c r="N93" s="180" t="s">
        <v>42</v>
      </c>
      <c r="O93" s="40"/>
      <c r="P93" s="181">
        <f t="shared" si="1"/>
        <v>0</v>
      </c>
      <c r="Q93" s="181">
        <v>0</v>
      </c>
      <c r="R93" s="181">
        <f t="shared" si="2"/>
        <v>0</v>
      </c>
      <c r="S93" s="181">
        <v>0</v>
      </c>
      <c r="T93" s="182">
        <f t="shared" si="3"/>
        <v>0</v>
      </c>
      <c r="AR93" s="22" t="s">
        <v>152</v>
      </c>
      <c r="AT93" s="22" t="s">
        <v>137</v>
      </c>
      <c r="AU93" s="22" t="s">
        <v>79</v>
      </c>
      <c r="AY93" s="22" t="s">
        <v>134</v>
      </c>
      <c r="BE93" s="183">
        <f t="shared" si="4"/>
        <v>0</v>
      </c>
      <c r="BF93" s="183">
        <f t="shared" si="5"/>
        <v>0</v>
      </c>
      <c r="BG93" s="183">
        <f t="shared" si="6"/>
        <v>0</v>
      </c>
      <c r="BH93" s="183">
        <f t="shared" si="7"/>
        <v>0</v>
      </c>
      <c r="BI93" s="183">
        <f t="shared" si="8"/>
        <v>0</v>
      </c>
      <c r="BJ93" s="22" t="s">
        <v>79</v>
      </c>
      <c r="BK93" s="183">
        <f t="shared" si="9"/>
        <v>0</v>
      </c>
      <c r="BL93" s="22" t="s">
        <v>152</v>
      </c>
      <c r="BM93" s="22" t="s">
        <v>939</v>
      </c>
    </row>
    <row r="94" spans="2:65" s="1" customFormat="1" ht="16.5" customHeight="1">
      <c r="B94" s="171"/>
      <c r="C94" s="172" t="s">
        <v>181</v>
      </c>
      <c r="D94" s="172" t="s">
        <v>137</v>
      </c>
      <c r="E94" s="173" t="s">
        <v>940</v>
      </c>
      <c r="F94" s="174" t="s">
        <v>941</v>
      </c>
      <c r="G94" s="175" t="s">
        <v>248</v>
      </c>
      <c r="H94" s="176">
        <v>290</v>
      </c>
      <c r="I94" s="177"/>
      <c r="J94" s="178">
        <f t="shared" si="0"/>
        <v>0</v>
      </c>
      <c r="K94" s="174" t="s">
        <v>5</v>
      </c>
      <c r="L94" s="39"/>
      <c r="M94" s="179" t="s">
        <v>5</v>
      </c>
      <c r="N94" s="180" t="s">
        <v>42</v>
      </c>
      <c r="O94" s="40"/>
      <c r="P94" s="181">
        <f t="shared" si="1"/>
        <v>0</v>
      </c>
      <c r="Q94" s="181">
        <v>0</v>
      </c>
      <c r="R94" s="181">
        <f t="shared" si="2"/>
        <v>0</v>
      </c>
      <c r="S94" s="181">
        <v>0</v>
      </c>
      <c r="T94" s="182">
        <f t="shared" si="3"/>
        <v>0</v>
      </c>
      <c r="AR94" s="22" t="s">
        <v>152</v>
      </c>
      <c r="AT94" s="22" t="s">
        <v>137</v>
      </c>
      <c r="AU94" s="22" t="s">
        <v>79</v>
      </c>
      <c r="AY94" s="22" t="s">
        <v>134</v>
      </c>
      <c r="BE94" s="183">
        <f t="shared" si="4"/>
        <v>0</v>
      </c>
      <c r="BF94" s="183">
        <f t="shared" si="5"/>
        <v>0</v>
      </c>
      <c r="BG94" s="183">
        <f t="shared" si="6"/>
        <v>0</v>
      </c>
      <c r="BH94" s="183">
        <f t="shared" si="7"/>
        <v>0</v>
      </c>
      <c r="BI94" s="183">
        <f t="shared" si="8"/>
        <v>0</v>
      </c>
      <c r="BJ94" s="22" t="s">
        <v>79</v>
      </c>
      <c r="BK94" s="183">
        <f t="shared" si="9"/>
        <v>0</v>
      </c>
      <c r="BL94" s="22" t="s">
        <v>152</v>
      </c>
      <c r="BM94" s="22" t="s">
        <v>942</v>
      </c>
    </row>
    <row r="95" spans="2:65" s="1" customFormat="1" ht="16.5" customHeight="1">
      <c r="B95" s="171"/>
      <c r="C95" s="172" t="s">
        <v>187</v>
      </c>
      <c r="D95" s="172" t="s">
        <v>137</v>
      </c>
      <c r="E95" s="173" t="s">
        <v>943</v>
      </c>
      <c r="F95" s="174" t="s">
        <v>944</v>
      </c>
      <c r="G95" s="175" t="s">
        <v>248</v>
      </c>
      <c r="H95" s="176">
        <v>16.5</v>
      </c>
      <c r="I95" s="177"/>
      <c r="J95" s="178">
        <f t="shared" si="0"/>
        <v>0</v>
      </c>
      <c r="K95" s="174" t="s">
        <v>5</v>
      </c>
      <c r="L95" s="39"/>
      <c r="M95" s="179" t="s">
        <v>5</v>
      </c>
      <c r="N95" s="180" t="s">
        <v>42</v>
      </c>
      <c r="O95" s="40"/>
      <c r="P95" s="181">
        <f t="shared" si="1"/>
        <v>0</v>
      </c>
      <c r="Q95" s="181">
        <v>0</v>
      </c>
      <c r="R95" s="181">
        <f t="shared" si="2"/>
        <v>0</v>
      </c>
      <c r="S95" s="181">
        <v>0</v>
      </c>
      <c r="T95" s="182">
        <f t="shared" si="3"/>
        <v>0</v>
      </c>
      <c r="AR95" s="22" t="s">
        <v>152</v>
      </c>
      <c r="AT95" s="22" t="s">
        <v>137</v>
      </c>
      <c r="AU95" s="22" t="s">
        <v>79</v>
      </c>
      <c r="AY95" s="22" t="s">
        <v>134</v>
      </c>
      <c r="BE95" s="183">
        <f t="shared" si="4"/>
        <v>0</v>
      </c>
      <c r="BF95" s="183">
        <f t="shared" si="5"/>
        <v>0</v>
      </c>
      <c r="BG95" s="183">
        <f t="shared" si="6"/>
        <v>0</v>
      </c>
      <c r="BH95" s="183">
        <f t="shared" si="7"/>
        <v>0</v>
      </c>
      <c r="BI95" s="183">
        <f t="shared" si="8"/>
        <v>0</v>
      </c>
      <c r="BJ95" s="22" t="s">
        <v>79</v>
      </c>
      <c r="BK95" s="183">
        <f t="shared" si="9"/>
        <v>0</v>
      </c>
      <c r="BL95" s="22" t="s">
        <v>152</v>
      </c>
      <c r="BM95" s="22" t="s">
        <v>945</v>
      </c>
    </row>
    <row r="96" spans="2:65" s="1" customFormat="1" ht="16.5" customHeight="1">
      <c r="B96" s="171"/>
      <c r="C96" s="172" t="s">
        <v>193</v>
      </c>
      <c r="D96" s="172" t="s">
        <v>137</v>
      </c>
      <c r="E96" s="173" t="s">
        <v>946</v>
      </c>
      <c r="F96" s="174" t="s">
        <v>913</v>
      </c>
      <c r="G96" s="175" t="s">
        <v>248</v>
      </c>
      <c r="H96" s="176">
        <v>290</v>
      </c>
      <c r="I96" s="177"/>
      <c r="J96" s="178">
        <f t="shared" si="0"/>
        <v>0</v>
      </c>
      <c r="K96" s="174" t="s">
        <v>5</v>
      </c>
      <c r="L96" s="39"/>
      <c r="M96" s="179" t="s">
        <v>5</v>
      </c>
      <c r="N96" s="180" t="s">
        <v>42</v>
      </c>
      <c r="O96" s="40"/>
      <c r="P96" s="181">
        <f t="shared" si="1"/>
        <v>0</v>
      </c>
      <c r="Q96" s="181">
        <v>0</v>
      </c>
      <c r="R96" s="181">
        <f t="shared" si="2"/>
        <v>0</v>
      </c>
      <c r="S96" s="181">
        <v>0</v>
      </c>
      <c r="T96" s="182">
        <f t="shared" si="3"/>
        <v>0</v>
      </c>
      <c r="AR96" s="22" t="s">
        <v>152</v>
      </c>
      <c r="AT96" s="22" t="s">
        <v>137</v>
      </c>
      <c r="AU96" s="22" t="s">
        <v>79</v>
      </c>
      <c r="AY96" s="22" t="s">
        <v>134</v>
      </c>
      <c r="BE96" s="183">
        <f t="shared" si="4"/>
        <v>0</v>
      </c>
      <c r="BF96" s="183">
        <f t="shared" si="5"/>
        <v>0</v>
      </c>
      <c r="BG96" s="183">
        <f t="shared" si="6"/>
        <v>0</v>
      </c>
      <c r="BH96" s="183">
        <f t="shared" si="7"/>
        <v>0</v>
      </c>
      <c r="BI96" s="183">
        <f t="shared" si="8"/>
        <v>0</v>
      </c>
      <c r="BJ96" s="22" t="s">
        <v>79</v>
      </c>
      <c r="BK96" s="183">
        <f t="shared" si="9"/>
        <v>0</v>
      </c>
      <c r="BL96" s="22" t="s">
        <v>152</v>
      </c>
      <c r="BM96" s="22" t="s">
        <v>947</v>
      </c>
    </row>
    <row r="97" spans="2:65" s="1" customFormat="1" ht="16.5" customHeight="1">
      <c r="B97" s="171"/>
      <c r="C97" s="172" t="s">
        <v>259</v>
      </c>
      <c r="D97" s="172" t="s">
        <v>137</v>
      </c>
      <c r="E97" s="173" t="s">
        <v>948</v>
      </c>
      <c r="F97" s="174" t="s">
        <v>949</v>
      </c>
      <c r="G97" s="175" t="s">
        <v>248</v>
      </c>
      <c r="H97" s="176">
        <v>50</v>
      </c>
      <c r="I97" s="177"/>
      <c r="J97" s="178">
        <f t="shared" si="0"/>
        <v>0</v>
      </c>
      <c r="K97" s="174" t="s">
        <v>5</v>
      </c>
      <c r="L97" s="39"/>
      <c r="M97" s="179" t="s">
        <v>5</v>
      </c>
      <c r="N97" s="180" t="s">
        <v>42</v>
      </c>
      <c r="O97" s="40"/>
      <c r="P97" s="181">
        <f t="shared" si="1"/>
        <v>0</v>
      </c>
      <c r="Q97" s="181">
        <v>0</v>
      </c>
      <c r="R97" s="181">
        <f t="shared" si="2"/>
        <v>0</v>
      </c>
      <c r="S97" s="181">
        <v>0</v>
      </c>
      <c r="T97" s="182">
        <f t="shared" si="3"/>
        <v>0</v>
      </c>
      <c r="AR97" s="22" t="s">
        <v>152</v>
      </c>
      <c r="AT97" s="22" t="s">
        <v>137</v>
      </c>
      <c r="AU97" s="22" t="s">
        <v>79</v>
      </c>
      <c r="AY97" s="22" t="s">
        <v>134</v>
      </c>
      <c r="BE97" s="183">
        <f t="shared" si="4"/>
        <v>0</v>
      </c>
      <c r="BF97" s="183">
        <f t="shared" si="5"/>
        <v>0</v>
      </c>
      <c r="BG97" s="183">
        <f t="shared" si="6"/>
        <v>0</v>
      </c>
      <c r="BH97" s="183">
        <f t="shared" si="7"/>
        <v>0</v>
      </c>
      <c r="BI97" s="183">
        <f t="shared" si="8"/>
        <v>0</v>
      </c>
      <c r="BJ97" s="22" t="s">
        <v>79</v>
      </c>
      <c r="BK97" s="183">
        <f t="shared" si="9"/>
        <v>0</v>
      </c>
      <c r="BL97" s="22" t="s">
        <v>152</v>
      </c>
      <c r="BM97" s="22" t="s">
        <v>950</v>
      </c>
    </row>
    <row r="98" spans="2:65" s="1" customFormat="1" ht="16.5" customHeight="1">
      <c r="B98" s="171"/>
      <c r="C98" s="172" t="s">
        <v>263</v>
      </c>
      <c r="D98" s="172" t="s">
        <v>137</v>
      </c>
      <c r="E98" s="173" t="s">
        <v>951</v>
      </c>
      <c r="F98" s="174" t="s">
        <v>952</v>
      </c>
      <c r="G98" s="175" t="s">
        <v>256</v>
      </c>
      <c r="H98" s="176">
        <v>101.6</v>
      </c>
      <c r="I98" s="177"/>
      <c r="J98" s="178">
        <f t="shared" si="0"/>
        <v>0</v>
      </c>
      <c r="K98" s="174" t="s">
        <v>5</v>
      </c>
      <c r="L98" s="39"/>
      <c r="M98" s="179" t="s">
        <v>5</v>
      </c>
      <c r="N98" s="180" t="s">
        <v>42</v>
      </c>
      <c r="O98" s="40"/>
      <c r="P98" s="181">
        <f t="shared" si="1"/>
        <v>0</v>
      </c>
      <c r="Q98" s="181">
        <v>0</v>
      </c>
      <c r="R98" s="181">
        <f t="shared" si="2"/>
        <v>0</v>
      </c>
      <c r="S98" s="181">
        <v>0</v>
      </c>
      <c r="T98" s="182">
        <f t="shared" si="3"/>
        <v>0</v>
      </c>
      <c r="AR98" s="22" t="s">
        <v>152</v>
      </c>
      <c r="AT98" s="22" t="s">
        <v>137</v>
      </c>
      <c r="AU98" s="22" t="s">
        <v>79</v>
      </c>
      <c r="AY98" s="22" t="s">
        <v>134</v>
      </c>
      <c r="BE98" s="183">
        <f t="shared" si="4"/>
        <v>0</v>
      </c>
      <c r="BF98" s="183">
        <f t="shared" si="5"/>
        <v>0</v>
      </c>
      <c r="BG98" s="183">
        <f t="shared" si="6"/>
        <v>0</v>
      </c>
      <c r="BH98" s="183">
        <f t="shared" si="7"/>
        <v>0</v>
      </c>
      <c r="BI98" s="183">
        <f t="shared" si="8"/>
        <v>0</v>
      </c>
      <c r="BJ98" s="22" t="s">
        <v>79</v>
      </c>
      <c r="BK98" s="183">
        <f t="shared" si="9"/>
        <v>0</v>
      </c>
      <c r="BL98" s="22" t="s">
        <v>152</v>
      </c>
      <c r="BM98" s="22" t="s">
        <v>953</v>
      </c>
    </row>
    <row r="99" spans="2:65" s="1" customFormat="1" ht="16.5" customHeight="1">
      <c r="B99" s="171"/>
      <c r="C99" s="172" t="s">
        <v>11</v>
      </c>
      <c r="D99" s="172" t="s">
        <v>137</v>
      </c>
      <c r="E99" s="173" t="s">
        <v>954</v>
      </c>
      <c r="F99" s="174" t="s">
        <v>955</v>
      </c>
      <c r="G99" s="175" t="s">
        <v>256</v>
      </c>
      <c r="H99" s="176">
        <v>35</v>
      </c>
      <c r="I99" s="177"/>
      <c r="J99" s="178">
        <f t="shared" si="0"/>
        <v>0</v>
      </c>
      <c r="K99" s="174" t="s">
        <v>5</v>
      </c>
      <c r="L99" s="39"/>
      <c r="M99" s="179" t="s">
        <v>5</v>
      </c>
      <c r="N99" s="180" t="s">
        <v>42</v>
      </c>
      <c r="O99" s="40"/>
      <c r="P99" s="181">
        <f t="shared" si="1"/>
        <v>0</v>
      </c>
      <c r="Q99" s="181">
        <v>0</v>
      </c>
      <c r="R99" s="181">
        <f t="shared" si="2"/>
        <v>0</v>
      </c>
      <c r="S99" s="181">
        <v>0</v>
      </c>
      <c r="T99" s="182">
        <f t="shared" si="3"/>
        <v>0</v>
      </c>
      <c r="AR99" s="22" t="s">
        <v>152</v>
      </c>
      <c r="AT99" s="22" t="s">
        <v>137</v>
      </c>
      <c r="AU99" s="22" t="s">
        <v>79</v>
      </c>
      <c r="AY99" s="22" t="s">
        <v>134</v>
      </c>
      <c r="BE99" s="183">
        <f t="shared" si="4"/>
        <v>0</v>
      </c>
      <c r="BF99" s="183">
        <f t="shared" si="5"/>
        <v>0</v>
      </c>
      <c r="BG99" s="183">
        <f t="shared" si="6"/>
        <v>0</v>
      </c>
      <c r="BH99" s="183">
        <f t="shared" si="7"/>
        <v>0</v>
      </c>
      <c r="BI99" s="183">
        <f t="shared" si="8"/>
        <v>0</v>
      </c>
      <c r="BJ99" s="22" t="s">
        <v>79</v>
      </c>
      <c r="BK99" s="183">
        <f t="shared" si="9"/>
        <v>0</v>
      </c>
      <c r="BL99" s="22" t="s">
        <v>152</v>
      </c>
      <c r="BM99" s="22" t="s">
        <v>956</v>
      </c>
    </row>
    <row r="100" spans="2:65" s="1" customFormat="1" ht="16.5" customHeight="1">
      <c r="B100" s="171"/>
      <c r="C100" s="172" t="s">
        <v>270</v>
      </c>
      <c r="D100" s="172" t="s">
        <v>137</v>
      </c>
      <c r="E100" s="173" t="s">
        <v>957</v>
      </c>
      <c r="F100" s="174" t="s">
        <v>958</v>
      </c>
      <c r="G100" s="175" t="s">
        <v>256</v>
      </c>
      <c r="H100" s="176">
        <v>35</v>
      </c>
      <c r="I100" s="177"/>
      <c r="J100" s="178">
        <f t="shared" si="0"/>
        <v>0</v>
      </c>
      <c r="K100" s="174" t="s">
        <v>5</v>
      </c>
      <c r="L100" s="39"/>
      <c r="M100" s="179" t="s">
        <v>5</v>
      </c>
      <c r="N100" s="180" t="s">
        <v>42</v>
      </c>
      <c r="O100" s="40"/>
      <c r="P100" s="181">
        <f t="shared" si="1"/>
        <v>0</v>
      </c>
      <c r="Q100" s="181">
        <v>0</v>
      </c>
      <c r="R100" s="181">
        <f t="shared" si="2"/>
        <v>0</v>
      </c>
      <c r="S100" s="181">
        <v>0</v>
      </c>
      <c r="T100" s="182">
        <f t="shared" si="3"/>
        <v>0</v>
      </c>
      <c r="AR100" s="22" t="s">
        <v>152</v>
      </c>
      <c r="AT100" s="22" t="s">
        <v>137</v>
      </c>
      <c r="AU100" s="22" t="s">
        <v>79</v>
      </c>
      <c r="AY100" s="22" t="s">
        <v>134</v>
      </c>
      <c r="BE100" s="183">
        <f t="shared" si="4"/>
        <v>0</v>
      </c>
      <c r="BF100" s="183">
        <f t="shared" si="5"/>
        <v>0</v>
      </c>
      <c r="BG100" s="183">
        <f t="shared" si="6"/>
        <v>0</v>
      </c>
      <c r="BH100" s="183">
        <f t="shared" si="7"/>
        <v>0</v>
      </c>
      <c r="BI100" s="183">
        <f t="shared" si="8"/>
        <v>0</v>
      </c>
      <c r="BJ100" s="22" t="s">
        <v>79</v>
      </c>
      <c r="BK100" s="183">
        <f t="shared" si="9"/>
        <v>0</v>
      </c>
      <c r="BL100" s="22" t="s">
        <v>152</v>
      </c>
      <c r="BM100" s="22" t="s">
        <v>959</v>
      </c>
    </row>
    <row r="101" spans="2:65" s="1" customFormat="1" ht="16.5" customHeight="1">
      <c r="B101" s="171"/>
      <c r="C101" s="172" t="s">
        <v>275</v>
      </c>
      <c r="D101" s="172" t="s">
        <v>137</v>
      </c>
      <c r="E101" s="173" t="s">
        <v>960</v>
      </c>
      <c r="F101" s="174" t="s">
        <v>961</v>
      </c>
      <c r="G101" s="175" t="s">
        <v>256</v>
      </c>
      <c r="H101" s="176">
        <v>35</v>
      </c>
      <c r="I101" s="177"/>
      <c r="J101" s="178">
        <f t="shared" si="0"/>
        <v>0</v>
      </c>
      <c r="K101" s="174" t="s">
        <v>5</v>
      </c>
      <c r="L101" s="39"/>
      <c r="M101" s="179" t="s">
        <v>5</v>
      </c>
      <c r="N101" s="180" t="s">
        <v>42</v>
      </c>
      <c r="O101" s="40"/>
      <c r="P101" s="181">
        <f t="shared" si="1"/>
        <v>0</v>
      </c>
      <c r="Q101" s="181">
        <v>0</v>
      </c>
      <c r="R101" s="181">
        <f t="shared" si="2"/>
        <v>0</v>
      </c>
      <c r="S101" s="181">
        <v>0</v>
      </c>
      <c r="T101" s="182">
        <f t="shared" si="3"/>
        <v>0</v>
      </c>
      <c r="AR101" s="22" t="s">
        <v>152</v>
      </c>
      <c r="AT101" s="22" t="s">
        <v>137</v>
      </c>
      <c r="AU101" s="22" t="s">
        <v>79</v>
      </c>
      <c r="AY101" s="22" t="s">
        <v>134</v>
      </c>
      <c r="BE101" s="183">
        <f t="shared" si="4"/>
        <v>0</v>
      </c>
      <c r="BF101" s="183">
        <f t="shared" si="5"/>
        <v>0</v>
      </c>
      <c r="BG101" s="183">
        <f t="shared" si="6"/>
        <v>0</v>
      </c>
      <c r="BH101" s="183">
        <f t="shared" si="7"/>
        <v>0</v>
      </c>
      <c r="BI101" s="183">
        <f t="shared" si="8"/>
        <v>0</v>
      </c>
      <c r="BJ101" s="22" t="s">
        <v>79</v>
      </c>
      <c r="BK101" s="183">
        <f t="shared" si="9"/>
        <v>0</v>
      </c>
      <c r="BL101" s="22" t="s">
        <v>152</v>
      </c>
      <c r="BM101" s="22" t="s">
        <v>962</v>
      </c>
    </row>
    <row r="102" spans="2:65" s="1" customFormat="1" ht="16.5" customHeight="1">
      <c r="B102" s="171"/>
      <c r="C102" s="172" t="s">
        <v>279</v>
      </c>
      <c r="D102" s="172" t="s">
        <v>137</v>
      </c>
      <c r="E102" s="173" t="s">
        <v>963</v>
      </c>
      <c r="F102" s="174" t="s">
        <v>964</v>
      </c>
      <c r="G102" s="175" t="s">
        <v>474</v>
      </c>
      <c r="H102" s="176">
        <v>28</v>
      </c>
      <c r="I102" s="177"/>
      <c r="J102" s="178">
        <f t="shared" si="0"/>
        <v>0</v>
      </c>
      <c r="K102" s="174" t="s">
        <v>5</v>
      </c>
      <c r="L102" s="39"/>
      <c r="M102" s="179" t="s">
        <v>5</v>
      </c>
      <c r="N102" s="180" t="s">
        <v>42</v>
      </c>
      <c r="O102" s="40"/>
      <c r="P102" s="181">
        <f t="shared" si="1"/>
        <v>0</v>
      </c>
      <c r="Q102" s="181">
        <v>0</v>
      </c>
      <c r="R102" s="181">
        <f t="shared" si="2"/>
        <v>0</v>
      </c>
      <c r="S102" s="181">
        <v>0</v>
      </c>
      <c r="T102" s="182">
        <f t="shared" si="3"/>
        <v>0</v>
      </c>
      <c r="AR102" s="22" t="s">
        <v>152</v>
      </c>
      <c r="AT102" s="22" t="s">
        <v>137</v>
      </c>
      <c r="AU102" s="22" t="s">
        <v>79</v>
      </c>
      <c r="AY102" s="22" t="s">
        <v>134</v>
      </c>
      <c r="BE102" s="183">
        <f t="shared" si="4"/>
        <v>0</v>
      </c>
      <c r="BF102" s="183">
        <f t="shared" si="5"/>
        <v>0</v>
      </c>
      <c r="BG102" s="183">
        <f t="shared" si="6"/>
        <v>0</v>
      </c>
      <c r="BH102" s="183">
        <f t="shared" si="7"/>
        <v>0</v>
      </c>
      <c r="BI102" s="183">
        <f t="shared" si="8"/>
        <v>0</v>
      </c>
      <c r="BJ102" s="22" t="s">
        <v>79</v>
      </c>
      <c r="BK102" s="183">
        <f t="shared" si="9"/>
        <v>0</v>
      </c>
      <c r="BL102" s="22" t="s">
        <v>152</v>
      </c>
      <c r="BM102" s="22" t="s">
        <v>965</v>
      </c>
    </row>
    <row r="103" spans="2:65" s="1" customFormat="1" ht="16.5" customHeight="1">
      <c r="B103" s="171"/>
      <c r="C103" s="172" t="s">
        <v>284</v>
      </c>
      <c r="D103" s="172" t="s">
        <v>137</v>
      </c>
      <c r="E103" s="173" t="s">
        <v>966</v>
      </c>
      <c r="F103" s="174" t="s">
        <v>967</v>
      </c>
      <c r="G103" s="175" t="s">
        <v>256</v>
      </c>
      <c r="H103" s="176">
        <v>11</v>
      </c>
      <c r="I103" s="177"/>
      <c r="J103" s="178">
        <f t="shared" si="0"/>
        <v>0</v>
      </c>
      <c r="K103" s="174" t="s">
        <v>5</v>
      </c>
      <c r="L103" s="39"/>
      <c r="M103" s="179" t="s">
        <v>5</v>
      </c>
      <c r="N103" s="180" t="s">
        <v>42</v>
      </c>
      <c r="O103" s="40"/>
      <c r="P103" s="181">
        <f t="shared" si="1"/>
        <v>0</v>
      </c>
      <c r="Q103" s="181">
        <v>0</v>
      </c>
      <c r="R103" s="181">
        <f t="shared" si="2"/>
        <v>0</v>
      </c>
      <c r="S103" s="181">
        <v>0</v>
      </c>
      <c r="T103" s="182">
        <f t="shared" si="3"/>
        <v>0</v>
      </c>
      <c r="AR103" s="22" t="s">
        <v>152</v>
      </c>
      <c r="AT103" s="22" t="s">
        <v>137</v>
      </c>
      <c r="AU103" s="22" t="s">
        <v>79</v>
      </c>
      <c r="AY103" s="22" t="s">
        <v>134</v>
      </c>
      <c r="BE103" s="183">
        <f t="shared" si="4"/>
        <v>0</v>
      </c>
      <c r="BF103" s="183">
        <f t="shared" si="5"/>
        <v>0</v>
      </c>
      <c r="BG103" s="183">
        <f t="shared" si="6"/>
        <v>0</v>
      </c>
      <c r="BH103" s="183">
        <f t="shared" si="7"/>
        <v>0</v>
      </c>
      <c r="BI103" s="183">
        <f t="shared" si="8"/>
        <v>0</v>
      </c>
      <c r="BJ103" s="22" t="s">
        <v>79</v>
      </c>
      <c r="BK103" s="183">
        <f t="shared" si="9"/>
        <v>0</v>
      </c>
      <c r="BL103" s="22" t="s">
        <v>152</v>
      </c>
      <c r="BM103" s="22" t="s">
        <v>968</v>
      </c>
    </row>
    <row r="104" spans="2:65" s="1" customFormat="1" ht="16.5" customHeight="1">
      <c r="B104" s="171"/>
      <c r="C104" s="172" t="s">
        <v>289</v>
      </c>
      <c r="D104" s="172" t="s">
        <v>137</v>
      </c>
      <c r="E104" s="173" t="s">
        <v>969</v>
      </c>
      <c r="F104" s="174" t="s">
        <v>970</v>
      </c>
      <c r="G104" s="175" t="s">
        <v>150</v>
      </c>
      <c r="H104" s="176">
        <v>1</v>
      </c>
      <c r="I104" s="177"/>
      <c r="J104" s="178">
        <f t="shared" si="0"/>
        <v>0</v>
      </c>
      <c r="K104" s="174" t="s">
        <v>5</v>
      </c>
      <c r="L104" s="39"/>
      <c r="M104" s="179" t="s">
        <v>5</v>
      </c>
      <c r="N104" s="180" t="s">
        <v>42</v>
      </c>
      <c r="O104" s="40"/>
      <c r="P104" s="181">
        <f t="shared" si="1"/>
        <v>0</v>
      </c>
      <c r="Q104" s="181">
        <v>0</v>
      </c>
      <c r="R104" s="181">
        <f t="shared" si="2"/>
        <v>0</v>
      </c>
      <c r="S104" s="181">
        <v>0</v>
      </c>
      <c r="T104" s="182">
        <f t="shared" si="3"/>
        <v>0</v>
      </c>
      <c r="AR104" s="22" t="s">
        <v>152</v>
      </c>
      <c r="AT104" s="22" t="s">
        <v>137</v>
      </c>
      <c r="AU104" s="22" t="s">
        <v>79</v>
      </c>
      <c r="AY104" s="22" t="s">
        <v>134</v>
      </c>
      <c r="BE104" s="183">
        <f t="shared" si="4"/>
        <v>0</v>
      </c>
      <c r="BF104" s="183">
        <f t="shared" si="5"/>
        <v>0</v>
      </c>
      <c r="BG104" s="183">
        <f t="shared" si="6"/>
        <v>0</v>
      </c>
      <c r="BH104" s="183">
        <f t="shared" si="7"/>
        <v>0</v>
      </c>
      <c r="BI104" s="183">
        <f t="shared" si="8"/>
        <v>0</v>
      </c>
      <c r="BJ104" s="22" t="s">
        <v>79</v>
      </c>
      <c r="BK104" s="183">
        <f t="shared" si="9"/>
        <v>0</v>
      </c>
      <c r="BL104" s="22" t="s">
        <v>152</v>
      </c>
      <c r="BM104" s="22" t="s">
        <v>971</v>
      </c>
    </row>
    <row r="105" spans="2:65" s="10" customFormat="1" ht="37.35" customHeight="1">
      <c r="B105" s="158"/>
      <c r="D105" s="159" t="s">
        <v>70</v>
      </c>
      <c r="E105" s="160" t="s">
        <v>147</v>
      </c>
      <c r="F105" s="160" t="s">
        <v>972</v>
      </c>
      <c r="I105" s="161"/>
      <c r="J105" s="162">
        <f>BK105</f>
        <v>0</v>
      </c>
      <c r="L105" s="158"/>
      <c r="M105" s="163"/>
      <c r="N105" s="164"/>
      <c r="O105" s="164"/>
      <c r="P105" s="165">
        <f>SUM(P106:P118)</f>
        <v>0</v>
      </c>
      <c r="Q105" s="164"/>
      <c r="R105" s="165">
        <f>SUM(R106:R118)</f>
        <v>0</v>
      </c>
      <c r="S105" s="164"/>
      <c r="T105" s="166">
        <f>SUM(T106:T118)</f>
        <v>0</v>
      </c>
      <c r="AR105" s="159" t="s">
        <v>79</v>
      </c>
      <c r="AT105" s="167" t="s">
        <v>70</v>
      </c>
      <c r="AU105" s="167" t="s">
        <v>71</v>
      </c>
      <c r="AY105" s="159" t="s">
        <v>134</v>
      </c>
      <c r="BK105" s="168">
        <f>SUM(BK106:BK118)</f>
        <v>0</v>
      </c>
    </row>
    <row r="106" spans="2:65" s="1" customFormat="1" ht="16.5" customHeight="1">
      <c r="B106" s="171"/>
      <c r="C106" s="172" t="s">
        <v>10</v>
      </c>
      <c r="D106" s="172" t="s">
        <v>137</v>
      </c>
      <c r="E106" s="173" t="s">
        <v>973</v>
      </c>
      <c r="F106" s="174" t="s">
        <v>974</v>
      </c>
      <c r="G106" s="175" t="s">
        <v>474</v>
      </c>
      <c r="H106" s="176">
        <v>11</v>
      </c>
      <c r="I106" s="177"/>
      <c r="J106" s="178">
        <f t="shared" ref="J106:J118" si="10">ROUND(I106*H106,2)</f>
        <v>0</v>
      </c>
      <c r="K106" s="174" t="s">
        <v>5</v>
      </c>
      <c r="L106" s="39"/>
      <c r="M106" s="179" t="s">
        <v>5</v>
      </c>
      <c r="N106" s="180" t="s">
        <v>42</v>
      </c>
      <c r="O106" s="40"/>
      <c r="P106" s="181">
        <f t="shared" ref="P106:P118" si="11">O106*H106</f>
        <v>0</v>
      </c>
      <c r="Q106" s="181">
        <v>0</v>
      </c>
      <c r="R106" s="181">
        <f t="shared" ref="R106:R118" si="12">Q106*H106</f>
        <v>0</v>
      </c>
      <c r="S106" s="181">
        <v>0</v>
      </c>
      <c r="T106" s="182">
        <f t="shared" ref="T106:T118" si="13">S106*H106</f>
        <v>0</v>
      </c>
      <c r="AR106" s="22" t="s">
        <v>152</v>
      </c>
      <c r="AT106" s="22" t="s">
        <v>137</v>
      </c>
      <c r="AU106" s="22" t="s">
        <v>79</v>
      </c>
      <c r="AY106" s="22" t="s">
        <v>134</v>
      </c>
      <c r="BE106" s="183">
        <f t="shared" ref="BE106:BE118" si="14">IF(N106="základní",J106,0)</f>
        <v>0</v>
      </c>
      <c r="BF106" s="183">
        <f t="shared" ref="BF106:BF118" si="15">IF(N106="snížená",J106,0)</f>
        <v>0</v>
      </c>
      <c r="BG106" s="183">
        <f t="shared" ref="BG106:BG118" si="16">IF(N106="zákl. přenesená",J106,0)</f>
        <v>0</v>
      </c>
      <c r="BH106" s="183">
        <f t="shared" ref="BH106:BH118" si="17">IF(N106="sníž. přenesená",J106,0)</f>
        <v>0</v>
      </c>
      <c r="BI106" s="183">
        <f t="shared" ref="BI106:BI118" si="18">IF(N106="nulová",J106,0)</f>
        <v>0</v>
      </c>
      <c r="BJ106" s="22" t="s">
        <v>79</v>
      </c>
      <c r="BK106" s="183">
        <f t="shared" ref="BK106:BK118" si="19">ROUND(I106*H106,2)</f>
        <v>0</v>
      </c>
      <c r="BL106" s="22" t="s">
        <v>152</v>
      </c>
      <c r="BM106" s="22" t="s">
        <v>975</v>
      </c>
    </row>
    <row r="107" spans="2:65" s="1" customFormat="1" ht="16.5" customHeight="1">
      <c r="B107" s="171"/>
      <c r="C107" s="172" t="s">
        <v>299</v>
      </c>
      <c r="D107" s="172" t="s">
        <v>137</v>
      </c>
      <c r="E107" s="173" t="s">
        <v>976</v>
      </c>
      <c r="F107" s="174" t="s">
        <v>977</v>
      </c>
      <c r="G107" s="175" t="s">
        <v>474</v>
      </c>
      <c r="H107" s="176">
        <v>11</v>
      </c>
      <c r="I107" s="177"/>
      <c r="J107" s="178">
        <f t="shared" si="10"/>
        <v>0</v>
      </c>
      <c r="K107" s="174" t="s">
        <v>5</v>
      </c>
      <c r="L107" s="39"/>
      <c r="M107" s="179" t="s">
        <v>5</v>
      </c>
      <c r="N107" s="180" t="s">
        <v>42</v>
      </c>
      <c r="O107" s="40"/>
      <c r="P107" s="181">
        <f t="shared" si="11"/>
        <v>0</v>
      </c>
      <c r="Q107" s="181">
        <v>0</v>
      </c>
      <c r="R107" s="181">
        <f t="shared" si="12"/>
        <v>0</v>
      </c>
      <c r="S107" s="181">
        <v>0</v>
      </c>
      <c r="T107" s="182">
        <f t="shared" si="13"/>
        <v>0</v>
      </c>
      <c r="AR107" s="22" t="s">
        <v>152</v>
      </c>
      <c r="AT107" s="22" t="s">
        <v>137</v>
      </c>
      <c r="AU107" s="22" t="s">
        <v>79</v>
      </c>
      <c r="AY107" s="22" t="s">
        <v>134</v>
      </c>
      <c r="BE107" s="183">
        <f t="shared" si="14"/>
        <v>0</v>
      </c>
      <c r="BF107" s="183">
        <f t="shared" si="15"/>
        <v>0</v>
      </c>
      <c r="BG107" s="183">
        <f t="shared" si="16"/>
        <v>0</v>
      </c>
      <c r="BH107" s="183">
        <f t="shared" si="17"/>
        <v>0</v>
      </c>
      <c r="BI107" s="183">
        <f t="shared" si="18"/>
        <v>0</v>
      </c>
      <c r="BJ107" s="22" t="s">
        <v>79</v>
      </c>
      <c r="BK107" s="183">
        <f t="shared" si="19"/>
        <v>0</v>
      </c>
      <c r="BL107" s="22" t="s">
        <v>152</v>
      </c>
      <c r="BM107" s="22" t="s">
        <v>978</v>
      </c>
    </row>
    <row r="108" spans="2:65" s="1" customFormat="1" ht="16.5" customHeight="1">
      <c r="B108" s="171"/>
      <c r="C108" s="172" t="s">
        <v>305</v>
      </c>
      <c r="D108" s="172" t="s">
        <v>137</v>
      </c>
      <c r="E108" s="173" t="s">
        <v>979</v>
      </c>
      <c r="F108" s="174" t="s">
        <v>980</v>
      </c>
      <c r="G108" s="175" t="s">
        <v>474</v>
      </c>
      <c r="H108" s="176">
        <v>11</v>
      </c>
      <c r="I108" s="177"/>
      <c r="J108" s="178">
        <f t="shared" si="10"/>
        <v>0</v>
      </c>
      <c r="K108" s="174" t="s">
        <v>5</v>
      </c>
      <c r="L108" s="39"/>
      <c r="M108" s="179" t="s">
        <v>5</v>
      </c>
      <c r="N108" s="180" t="s">
        <v>42</v>
      </c>
      <c r="O108" s="40"/>
      <c r="P108" s="181">
        <f t="shared" si="11"/>
        <v>0</v>
      </c>
      <c r="Q108" s="181">
        <v>0</v>
      </c>
      <c r="R108" s="181">
        <f t="shared" si="12"/>
        <v>0</v>
      </c>
      <c r="S108" s="181">
        <v>0</v>
      </c>
      <c r="T108" s="182">
        <f t="shared" si="13"/>
        <v>0</v>
      </c>
      <c r="AR108" s="22" t="s">
        <v>152</v>
      </c>
      <c r="AT108" s="22" t="s">
        <v>137</v>
      </c>
      <c r="AU108" s="22" t="s">
        <v>79</v>
      </c>
      <c r="AY108" s="22" t="s">
        <v>134</v>
      </c>
      <c r="BE108" s="183">
        <f t="shared" si="14"/>
        <v>0</v>
      </c>
      <c r="BF108" s="183">
        <f t="shared" si="15"/>
        <v>0</v>
      </c>
      <c r="BG108" s="183">
        <f t="shared" si="16"/>
        <v>0</v>
      </c>
      <c r="BH108" s="183">
        <f t="shared" si="17"/>
        <v>0</v>
      </c>
      <c r="BI108" s="183">
        <f t="shared" si="18"/>
        <v>0</v>
      </c>
      <c r="BJ108" s="22" t="s">
        <v>79</v>
      </c>
      <c r="BK108" s="183">
        <f t="shared" si="19"/>
        <v>0</v>
      </c>
      <c r="BL108" s="22" t="s">
        <v>152</v>
      </c>
      <c r="BM108" s="22" t="s">
        <v>981</v>
      </c>
    </row>
    <row r="109" spans="2:65" s="1" customFormat="1" ht="25.5" customHeight="1">
      <c r="B109" s="171"/>
      <c r="C109" s="172" t="s">
        <v>310</v>
      </c>
      <c r="D109" s="172" t="s">
        <v>137</v>
      </c>
      <c r="E109" s="173" t="s">
        <v>982</v>
      </c>
      <c r="F109" s="174" t="s">
        <v>983</v>
      </c>
      <c r="G109" s="175" t="s">
        <v>474</v>
      </c>
      <c r="H109" s="176">
        <v>11</v>
      </c>
      <c r="I109" s="177"/>
      <c r="J109" s="178">
        <f t="shared" si="10"/>
        <v>0</v>
      </c>
      <c r="K109" s="174" t="s">
        <v>5</v>
      </c>
      <c r="L109" s="39"/>
      <c r="M109" s="179" t="s">
        <v>5</v>
      </c>
      <c r="N109" s="180" t="s">
        <v>42</v>
      </c>
      <c r="O109" s="40"/>
      <c r="P109" s="181">
        <f t="shared" si="11"/>
        <v>0</v>
      </c>
      <c r="Q109" s="181">
        <v>0</v>
      </c>
      <c r="R109" s="181">
        <f t="shared" si="12"/>
        <v>0</v>
      </c>
      <c r="S109" s="181">
        <v>0</v>
      </c>
      <c r="T109" s="182">
        <f t="shared" si="13"/>
        <v>0</v>
      </c>
      <c r="AR109" s="22" t="s">
        <v>152</v>
      </c>
      <c r="AT109" s="22" t="s">
        <v>137</v>
      </c>
      <c r="AU109" s="22" t="s">
        <v>79</v>
      </c>
      <c r="AY109" s="22" t="s">
        <v>134</v>
      </c>
      <c r="BE109" s="183">
        <f t="shared" si="14"/>
        <v>0</v>
      </c>
      <c r="BF109" s="183">
        <f t="shared" si="15"/>
        <v>0</v>
      </c>
      <c r="BG109" s="183">
        <f t="shared" si="16"/>
        <v>0</v>
      </c>
      <c r="BH109" s="183">
        <f t="shared" si="17"/>
        <v>0</v>
      </c>
      <c r="BI109" s="183">
        <f t="shared" si="18"/>
        <v>0</v>
      </c>
      <c r="BJ109" s="22" t="s">
        <v>79</v>
      </c>
      <c r="BK109" s="183">
        <f t="shared" si="19"/>
        <v>0</v>
      </c>
      <c r="BL109" s="22" t="s">
        <v>152</v>
      </c>
      <c r="BM109" s="22" t="s">
        <v>984</v>
      </c>
    </row>
    <row r="110" spans="2:65" s="1" customFormat="1" ht="16.5" customHeight="1">
      <c r="B110" s="171"/>
      <c r="C110" s="172" t="s">
        <v>314</v>
      </c>
      <c r="D110" s="172" t="s">
        <v>137</v>
      </c>
      <c r="E110" s="173" t="s">
        <v>985</v>
      </c>
      <c r="F110" s="174" t="s">
        <v>986</v>
      </c>
      <c r="G110" s="175" t="s">
        <v>474</v>
      </c>
      <c r="H110" s="176">
        <v>11</v>
      </c>
      <c r="I110" s="177"/>
      <c r="J110" s="178">
        <f t="shared" si="10"/>
        <v>0</v>
      </c>
      <c r="K110" s="174" t="s">
        <v>5</v>
      </c>
      <c r="L110" s="39"/>
      <c r="M110" s="179" t="s">
        <v>5</v>
      </c>
      <c r="N110" s="180" t="s">
        <v>42</v>
      </c>
      <c r="O110" s="40"/>
      <c r="P110" s="181">
        <f t="shared" si="11"/>
        <v>0</v>
      </c>
      <c r="Q110" s="181">
        <v>0</v>
      </c>
      <c r="R110" s="181">
        <f t="shared" si="12"/>
        <v>0</v>
      </c>
      <c r="S110" s="181">
        <v>0</v>
      </c>
      <c r="T110" s="182">
        <f t="shared" si="13"/>
        <v>0</v>
      </c>
      <c r="AR110" s="22" t="s">
        <v>152</v>
      </c>
      <c r="AT110" s="22" t="s">
        <v>137</v>
      </c>
      <c r="AU110" s="22" t="s">
        <v>79</v>
      </c>
      <c r="AY110" s="22" t="s">
        <v>134</v>
      </c>
      <c r="BE110" s="183">
        <f t="shared" si="14"/>
        <v>0</v>
      </c>
      <c r="BF110" s="183">
        <f t="shared" si="15"/>
        <v>0</v>
      </c>
      <c r="BG110" s="183">
        <f t="shared" si="16"/>
        <v>0</v>
      </c>
      <c r="BH110" s="183">
        <f t="shared" si="17"/>
        <v>0</v>
      </c>
      <c r="BI110" s="183">
        <f t="shared" si="18"/>
        <v>0</v>
      </c>
      <c r="BJ110" s="22" t="s">
        <v>79</v>
      </c>
      <c r="BK110" s="183">
        <f t="shared" si="19"/>
        <v>0</v>
      </c>
      <c r="BL110" s="22" t="s">
        <v>152</v>
      </c>
      <c r="BM110" s="22" t="s">
        <v>987</v>
      </c>
    </row>
    <row r="111" spans="2:65" s="1" customFormat="1" ht="16.5" customHeight="1">
      <c r="B111" s="171"/>
      <c r="C111" s="172" t="s">
        <v>318</v>
      </c>
      <c r="D111" s="172" t="s">
        <v>137</v>
      </c>
      <c r="E111" s="173" t="s">
        <v>988</v>
      </c>
      <c r="F111" s="174" t="s">
        <v>989</v>
      </c>
      <c r="G111" s="175" t="s">
        <v>248</v>
      </c>
      <c r="H111" s="176">
        <v>132</v>
      </c>
      <c r="I111" s="177"/>
      <c r="J111" s="178">
        <f t="shared" si="10"/>
        <v>0</v>
      </c>
      <c r="K111" s="174" t="s">
        <v>5</v>
      </c>
      <c r="L111" s="39"/>
      <c r="M111" s="179" t="s">
        <v>5</v>
      </c>
      <c r="N111" s="180" t="s">
        <v>42</v>
      </c>
      <c r="O111" s="40"/>
      <c r="P111" s="181">
        <f t="shared" si="11"/>
        <v>0</v>
      </c>
      <c r="Q111" s="181">
        <v>0</v>
      </c>
      <c r="R111" s="181">
        <f t="shared" si="12"/>
        <v>0</v>
      </c>
      <c r="S111" s="181">
        <v>0</v>
      </c>
      <c r="T111" s="182">
        <f t="shared" si="13"/>
        <v>0</v>
      </c>
      <c r="AR111" s="22" t="s">
        <v>152</v>
      </c>
      <c r="AT111" s="22" t="s">
        <v>137</v>
      </c>
      <c r="AU111" s="22" t="s">
        <v>79</v>
      </c>
      <c r="AY111" s="22" t="s">
        <v>134</v>
      </c>
      <c r="BE111" s="183">
        <f t="shared" si="14"/>
        <v>0</v>
      </c>
      <c r="BF111" s="183">
        <f t="shared" si="15"/>
        <v>0</v>
      </c>
      <c r="BG111" s="183">
        <f t="shared" si="16"/>
        <v>0</v>
      </c>
      <c r="BH111" s="183">
        <f t="shared" si="17"/>
        <v>0</v>
      </c>
      <c r="BI111" s="183">
        <f t="shared" si="18"/>
        <v>0</v>
      </c>
      <c r="BJ111" s="22" t="s">
        <v>79</v>
      </c>
      <c r="BK111" s="183">
        <f t="shared" si="19"/>
        <v>0</v>
      </c>
      <c r="BL111" s="22" t="s">
        <v>152</v>
      </c>
      <c r="BM111" s="22" t="s">
        <v>990</v>
      </c>
    </row>
    <row r="112" spans="2:65" s="1" customFormat="1" ht="16.5" customHeight="1">
      <c r="B112" s="171"/>
      <c r="C112" s="172" t="s">
        <v>323</v>
      </c>
      <c r="D112" s="172" t="s">
        <v>137</v>
      </c>
      <c r="E112" s="173" t="s">
        <v>991</v>
      </c>
      <c r="F112" s="174" t="s">
        <v>992</v>
      </c>
      <c r="G112" s="175" t="s">
        <v>248</v>
      </c>
      <c r="H112" s="176">
        <v>330</v>
      </c>
      <c r="I112" s="177"/>
      <c r="J112" s="178">
        <f t="shared" si="10"/>
        <v>0</v>
      </c>
      <c r="K112" s="174" t="s">
        <v>5</v>
      </c>
      <c r="L112" s="39"/>
      <c r="M112" s="179" t="s">
        <v>5</v>
      </c>
      <c r="N112" s="180" t="s">
        <v>42</v>
      </c>
      <c r="O112" s="40"/>
      <c r="P112" s="181">
        <f t="shared" si="11"/>
        <v>0</v>
      </c>
      <c r="Q112" s="181">
        <v>0</v>
      </c>
      <c r="R112" s="181">
        <f t="shared" si="12"/>
        <v>0</v>
      </c>
      <c r="S112" s="181">
        <v>0</v>
      </c>
      <c r="T112" s="182">
        <f t="shared" si="13"/>
        <v>0</v>
      </c>
      <c r="AR112" s="22" t="s">
        <v>152</v>
      </c>
      <c r="AT112" s="22" t="s">
        <v>137</v>
      </c>
      <c r="AU112" s="22" t="s">
        <v>79</v>
      </c>
      <c r="AY112" s="22" t="s">
        <v>134</v>
      </c>
      <c r="BE112" s="183">
        <f t="shared" si="14"/>
        <v>0</v>
      </c>
      <c r="BF112" s="183">
        <f t="shared" si="15"/>
        <v>0</v>
      </c>
      <c r="BG112" s="183">
        <f t="shared" si="16"/>
        <v>0</v>
      </c>
      <c r="BH112" s="183">
        <f t="shared" si="17"/>
        <v>0</v>
      </c>
      <c r="BI112" s="183">
        <f t="shared" si="18"/>
        <v>0</v>
      </c>
      <c r="BJ112" s="22" t="s">
        <v>79</v>
      </c>
      <c r="BK112" s="183">
        <f t="shared" si="19"/>
        <v>0</v>
      </c>
      <c r="BL112" s="22" t="s">
        <v>152</v>
      </c>
      <c r="BM112" s="22" t="s">
        <v>993</v>
      </c>
    </row>
    <row r="113" spans="2:65" s="1" customFormat="1" ht="25.5" customHeight="1">
      <c r="B113" s="171"/>
      <c r="C113" s="172" t="s">
        <v>328</v>
      </c>
      <c r="D113" s="172" t="s">
        <v>137</v>
      </c>
      <c r="E113" s="173" t="s">
        <v>994</v>
      </c>
      <c r="F113" s="174" t="s">
        <v>995</v>
      </c>
      <c r="G113" s="175" t="s">
        <v>248</v>
      </c>
      <c r="H113" s="176">
        <v>37</v>
      </c>
      <c r="I113" s="177"/>
      <c r="J113" s="178">
        <f t="shared" si="10"/>
        <v>0</v>
      </c>
      <c r="K113" s="174" t="s">
        <v>5</v>
      </c>
      <c r="L113" s="39"/>
      <c r="M113" s="179" t="s">
        <v>5</v>
      </c>
      <c r="N113" s="180" t="s">
        <v>42</v>
      </c>
      <c r="O113" s="40"/>
      <c r="P113" s="181">
        <f t="shared" si="11"/>
        <v>0</v>
      </c>
      <c r="Q113" s="181">
        <v>0</v>
      </c>
      <c r="R113" s="181">
        <f t="shared" si="12"/>
        <v>0</v>
      </c>
      <c r="S113" s="181">
        <v>0</v>
      </c>
      <c r="T113" s="182">
        <f t="shared" si="13"/>
        <v>0</v>
      </c>
      <c r="AR113" s="22" t="s">
        <v>152</v>
      </c>
      <c r="AT113" s="22" t="s">
        <v>137</v>
      </c>
      <c r="AU113" s="22" t="s">
        <v>79</v>
      </c>
      <c r="AY113" s="22" t="s">
        <v>134</v>
      </c>
      <c r="BE113" s="183">
        <f t="shared" si="14"/>
        <v>0</v>
      </c>
      <c r="BF113" s="183">
        <f t="shared" si="15"/>
        <v>0</v>
      </c>
      <c r="BG113" s="183">
        <f t="shared" si="16"/>
        <v>0</v>
      </c>
      <c r="BH113" s="183">
        <f t="shared" si="17"/>
        <v>0</v>
      </c>
      <c r="BI113" s="183">
        <f t="shared" si="18"/>
        <v>0</v>
      </c>
      <c r="BJ113" s="22" t="s">
        <v>79</v>
      </c>
      <c r="BK113" s="183">
        <f t="shared" si="19"/>
        <v>0</v>
      </c>
      <c r="BL113" s="22" t="s">
        <v>152</v>
      </c>
      <c r="BM113" s="22" t="s">
        <v>996</v>
      </c>
    </row>
    <row r="114" spans="2:65" s="1" customFormat="1" ht="16.5" customHeight="1">
      <c r="B114" s="171"/>
      <c r="C114" s="172" t="s">
        <v>333</v>
      </c>
      <c r="D114" s="172" t="s">
        <v>137</v>
      </c>
      <c r="E114" s="173" t="s">
        <v>997</v>
      </c>
      <c r="F114" s="174" t="s">
        <v>998</v>
      </c>
      <c r="G114" s="175" t="s">
        <v>474</v>
      </c>
      <c r="H114" s="176">
        <v>38</v>
      </c>
      <c r="I114" s="177"/>
      <c r="J114" s="178">
        <f t="shared" si="10"/>
        <v>0</v>
      </c>
      <c r="K114" s="174" t="s">
        <v>5</v>
      </c>
      <c r="L114" s="39"/>
      <c r="M114" s="179" t="s">
        <v>5</v>
      </c>
      <c r="N114" s="180" t="s">
        <v>42</v>
      </c>
      <c r="O114" s="40"/>
      <c r="P114" s="181">
        <f t="shared" si="11"/>
        <v>0</v>
      </c>
      <c r="Q114" s="181">
        <v>0</v>
      </c>
      <c r="R114" s="181">
        <f t="shared" si="12"/>
        <v>0</v>
      </c>
      <c r="S114" s="181">
        <v>0</v>
      </c>
      <c r="T114" s="182">
        <f t="shared" si="13"/>
        <v>0</v>
      </c>
      <c r="AR114" s="22" t="s">
        <v>152</v>
      </c>
      <c r="AT114" s="22" t="s">
        <v>137</v>
      </c>
      <c r="AU114" s="22" t="s">
        <v>79</v>
      </c>
      <c r="AY114" s="22" t="s">
        <v>134</v>
      </c>
      <c r="BE114" s="183">
        <f t="shared" si="14"/>
        <v>0</v>
      </c>
      <c r="BF114" s="183">
        <f t="shared" si="15"/>
        <v>0</v>
      </c>
      <c r="BG114" s="183">
        <f t="shared" si="16"/>
        <v>0</v>
      </c>
      <c r="BH114" s="183">
        <f t="shared" si="17"/>
        <v>0</v>
      </c>
      <c r="BI114" s="183">
        <f t="shared" si="18"/>
        <v>0</v>
      </c>
      <c r="BJ114" s="22" t="s">
        <v>79</v>
      </c>
      <c r="BK114" s="183">
        <f t="shared" si="19"/>
        <v>0</v>
      </c>
      <c r="BL114" s="22" t="s">
        <v>152</v>
      </c>
      <c r="BM114" s="22" t="s">
        <v>999</v>
      </c>
    </row>
    <row r="115" spans="2:65" s="1" customFormat="1" ht="16.5" customHeight="1">
      <c r="B115" s="171"/>
      <c r="C115" s="172" t="s">
        <v>338</v>
      </c>
      <c r="D115" s="172" t="s">
        <v>137</v>
      </c>
      <c r="E115" s="173" t="s">
        <v>1000</v>
      </c>
      <c r="F115" s="174" t="s">
        <v>1001</v>
      </c>
      <c r="G115" s="175" t="s">
        <v>248</v>
      </c>
      <c r="H115" s="176">
        <v>499</v>
      </c>
      <c r="I115" s="177"/>
      <c r="J115" s="178">
        <f t="shared" si="10"/>
        <v>0</v>
      </c>
      <c r="K115" s="174" t="s">
        <v>5</v>
      </c>
      <c r="L115" s="39"/>
      <c r="M115" s="179" t="s">
        <v>5</v>
      </c>
      <c r="N115" s="180" t="s">
        <v>42</v>
      </c>
      <c r="O115" s="40"/>
      <c r="P115" s="181">
        <f t="shared" si="11"/>
        <v>0</v>
      </c>
      <c r="Q115" s="181">
        <v>0</v>
      </c>
      <c r="R115" s="181">
        <f t="shared" si="12"/>
        <v>0</v>
      </c>
      <c r="S115" s="181">
        <v>0</v>
      </c>
      <c r="T115" s="182">
        <f t="shared" si="13"/>
        <v>0</v>
      </c>
      <c r="AR115" s="22" t="s">
        <v>152</v>
      </c>
      <c r="AT115" s="22" t="s">
        <v>137</v>
      </c>
      <c r="AU115" s="22" t="s">
        <v>79</v>
      </c>
      <c r="AY115" s="22" t="s">
        <v>134</v>
      </c>
      <c r="BE115" s="183">
        <f t="shared" si="14"/>
        <v>0</v>
      </c>
      <c r="BF115" s="183">
        <f t="shared" si="15"/>
        <v>0</v>
      </c>
      <c r="BG115" s="183">
        <f t="shared" si="16"/>
        <v>0</v>
      </c>
      <c r="BH115" s="183">
        <f t="shared" si="17"/>
        <v>0</v>
      </c>
      <c r="BI115" s="183">
        <f t="shared" si="18"/>
        <v>0</v>
      </c>
      <c r="BJ115" s="22" t="s">
        <v>79</v>
      </c>
      <c r="BK115" s="183">
        <f t="shared" si="19"/>
        <v>0</v>
      </c>
      <c r="BL115" s="22" t="s">
        <v>152</v>
      </c>
      <c r="BM115" s="22" t="s">
        <v>1002</v>
      </c>
    </row>
    <row r="116" spans="2:65" s="1" customFormat="1" ht="16.5" customHeight="1">
      <c r="B116" s="171"/>
      <c r="C116" s="172" t="s">
        <v>342</v>
      </c>
      <c r="D116" s="172" t="s">
        <v>137</v>
      </c>
      <c r="E116" s="173" t="s">
        <v>1003</v>
      </c>
      <c r="F116" s="174" t="s">
        <v>1004</v>
      </c>
      <c r="G116" s="175" t="s">
        <v>474</v>
      </c>
      <c r="H116" s="176">
        <v>11</v>
      </c>
      <c r="I116" s="177"/>
      <c r="J116" s="178">
        <f t="shared" si="10"/>
        <v>0</v>
      </c>
      <c r="K116" s="174" t="s">
        <v>5</v>
      </c>
      <c r="L116" s="39"/>
      <c r="M116" s="179" t="s">
        <v>5</v>
      </c>
      <c r="N116" s="180" t="s">
        <v>42</v>
      </c>
      <c r="O116" s="40"/>
      <c r="P116" s="181">
        <f t="shared" si="11"/>
        <v>0</v>
      </c>
      <c r="Q116" s="181">
        <v>0</v>
      </c>
      <c r="R116" s="181">
        <f t="shared" si="12"/>
        <v>0</v>
      </c>
      <c r="S116" s="181">
        <v>0</v>
      </c>
      <c r="T116" s="182">
        <f t="shared" si="13"/>
        <v>0</v>
      </c>
      <c r="AR116" s="22" t="s">
        <v>152</v>
      </c>
      <c r="AT116" s="22" t="s">
        <v>137</v>
      </c>
      <c r="AU116" s="22" t="s">
        <v>79</v>
      </c>
      <c r="AY116" s="22" t="s">
        <v>134</v>
      </c>
      <c r="BE116" s="183">
        <f t="shared" si="14"/>
        <v>0</v>
      </c>
      <c r="BF116" s="183">
        <f t="shared" si="15"/>
        <v>0</v>
      </c>
      <c r="BG116" s="183">
        <f t="shared" si="16"/>
        <v>0</v>
      </c>
      <c r="BH116" s="183">
        <f t="shared" si="17"/>
        <v>0</v>
      </c>
      <c r="BI116" s="183">
        <f t="shared" si="18"/>
        <v>0</v>
      </c>
      <c r="BJ116" s="22" t="s">
        <v>79</v>
      </c>
      <c r="BK116" s="183">
        <f t="shared" si="19"/>
        <v>0</v>
      </c>
      <c r="BL116" s="22" t="s">
        <v>152</v>
      </c>
      <c r="BM116" s="22" t="s">
        <v>1005</v>
      </c>
    </row>
    <row r="117" spans="2:65" s="1" customFormat="1" ht="16.5" customHeight="1">
      <c r="B117" s="171"/>
      <c r="C117" s="172" t="s">
        <v>347</v>
      </c>
      <c r="D117" s="172" t="s">
        <v>137</v>
      </c>
      <c r="E117" s="173" t="s">
        <v>1006</v>
      </c>
      <c r="F117" s="174" t="s">
        <v>1007</v>
      </c>
      <c r="G117" s="175" t="s">
        <v>474</v>
      </c>
      <c r="H117" s="176">
        <v>11</v>
      </c>
      <c r="I117" s="177"/>
      <c r="J117" s="178">
        <f t="shared" si="10"/>
        <v>0</v>
      </c>
      <c r="K117" s="174" t="s">
        <v>5</v>
      </c>
      <c r="L117" s="39"/>
      <c r="M117" s="179" t="s">
        <v>5</v>
      </c>
      <c r="N117" s="180" t="s">
        <v>42</v>
      </c>
      <c r="O117" s="40"/>
      <c r="P117" s="181">
        <f t="shared" si="11"/>
        <v>0</v>
      </c>
      <c r="Q117" s="181">
        <v>0</v>
      </c>
      <c r="R117" s="181">
        <f t="shared" si="12"/>
        <v>0</v>
      </c>
      <c r="S117" s="181">
        <v>0</v>
      </c>
      <c r="T117" s="182">
        <f t="shared" si="13"/>
        <v>0</v>
      </c>
      <c r="AR117" s="22" t="s">
        <v>152</v>
      </c>
      <c r="AT117" s="22" t="s">
        <v>137</v>
      </c>
      <c r="AU117" s="22" t="s">
        <v>79</v>
      </c>
      <c r="AY117" s="22" t="s">
        <v>134</v>
      </c>
      <c r="BE117" s="183">
        <f t="shared" si="14"/>
        <v>0</v>
      </c>
      <c r="BF117" s="183">
        <f t="shared" si="15"/>
        <v>0</v>
      </c>
      <c r="BG117" s="183">
        <f t="shared" si="16"/>
        <v>0</v>
      </c>
      <c r="BH117" s="183">
        <f t="shared" si="17"/>
        <v>0</v>
      </c>
      <c r="BI117" s="183">
        <f t="shared" si="18"/>
        <v>0</v>
      </c>
      <c r="BJ117" s="22" t="s">
        <v>79</v>
      </c>
      <c r="BK117" s="183">
        <f t="shared" si="19"/>
        <v>0</v>
      </c>
      <c r="BL117" s="22" t="s">
        <v>152</v>
      </c>
      <c r="BM117" s="22" t="s">
        <v>1008</v>
      </c>
    </row>
    <row r="118" spans="2:65" s="1" customFormat="1" ht="16.5" customHeight="1">
      <c r="B118" s="171"/>
      <c r="C118" s="172" t="s">
        <v>353</v>
      </c>
      <c r="D118" s="172" t="s">
        <v>137</v>
      </c>
      <c r="E118" s="173" t="s">
        <v>1009</v>
      </c>
      <c r="F118" s="174" t="s">
        <v>1010</v>
      </c>
      <c r="G118" s="175" t="s">
        <v>474</v>
      </c>
      <c r="H118" s="176">
        <v>37</v>
      </c>
      <c r="I118" s="177"/>
      <c r="J118" s="178">
        <f t="shared" si="10"/>
        <v>0</v>
      </c>
      <c r="K118" s="174" t="s">
        <v>5</v>
      </c>
      <c r="L118" s="39"/>
      <c r="M118" s="179" t="s">
        <v>5</v>
      </c>
      <c r="N118" s="180" t="s">
        <v>42</v>
      </c>
      <c r="O118" s="40"/>
      <c r="P118" s="181">
        <f t="shared" si="11"/>
        <v>0</v>
      </c>
      <c r="Q118" s="181">
        <v>0</v>
      </c>
      <c r="R118" s="181">
        <f t="shared" si="12"/>
        <v>0</v>
      </c>
      <c r="S118" s="181">
        <v>0</v>
      </c>
      <c r="T118" s="182">
        <f t="shared" si="13"/>
        <v>0</v>
      </c>
      <c r="AR118" s="22" t="s">
        <v>152</v>
      </c>
      <c r="AT118" s="22" t="s">
        <v>137</v>
      </c>
      <c r="AU118" s="22" t="s">
        <v>79</v>
      </c>
      <c r="AY118" s="22" t="s">
        <v>134</v>
      </c>
      <c r="BE118" s="183">
        <f t="shared" si="14"/>
        <v>0</v>
      </c>
      <c r="BF118" s="183">
        <f t="shared" si="15"/>
        <v>0</v>
      </c>
      <c r="BG118" s="183">
        <f t="shared" si="16"/>
        <v>0</v>
      </c>
      <c r="BH118" s="183">
        <f t="shared" si="17"/>
        <v>0</v>
      </c>
      <c r="BI118" s="183">
        <f t="shared" si="18"/>
        <v>0</v>
      </c>
      <c r="BJ118" s="22" t="s">
        <v>79</v>
      </c>
      <c r="BK118" s="183">
        <f t="shared" si="19"/>
        <v>0</v>
      </c>
      <c r="BL118" s="22" t="s">
        <v>152</v>
      </c>
      <c r="BM118" s="22" t="s">
        <v>1011</v>
      </c>
    </row>
    <row r="119" spans="2:65" s="10" customFormat="1" ht="37.35" customHeight="1">
      <c r="B119" s="158"/>
      <c r="D119" s="159" t="s">
        <v>70</v>
      </c>
      <c r="E119" s="160" t="s">
        <v>152</v>
      </c>
      <c r="F119" s="160" t="s">
        <v>1012</v>
      </c>
      <c r="I119" s="161"/>
      <c r="J119" s="162">
        <f>BK119</f>
        <v>0</v>
      </c>
      <c r="L119" s="158"/>
      <c r="M119" s="163"/>
      <c r="N119" s="164"/>
      <c r="O119" s="164"/>
      <c r="P119" s="165">
        <f>SUM(P120:P139)</f>
        <v>0</v>
      </c>
      <c r="Q119" s="164"/>
      <c r="R119" s="165">
        <f>SUM(R120:R139)</f>
        <v>0</v>
      </c>
      <c r="S119" s="164"/>
      <c r="T119" s="166">
        <f>SUM(T120:T139)</f>
        <v>0</v>
      </c>
      <c r="AR119" s="159" t="s">
        <v>79</v>
      </c>
      <c r="AT119" s="167" t="s">
        <v>70</v>
      </c>
      <c r="AU119" s="167" t="s">
        <v>71</v>
      </c>
      <c r="AY119" s="159" t="s">
        <v>134</v>
      </c>
      <c r="BK119" s="168">
        <f>SUM(BK120:BK139)</f>
        <v>0</v>
      </c>
    </row>
    <row r="120" spans="2:65" s="1" customFormat="1" ht="16.5" customHeight="1">
      <c r="B120" s="171"/>
      <c r="C120" s="172" t="s">
        <v>357</v>
      </c>
      <c r="D120" s="172" t="s">
        <v>137</v>
      </c>
      <c r="E120" s="173" t="s">
        <v>1013</v>
      </c>
      <c r="F120" s="174" t="s">
        <v>1014</v>
      </c>
      <c r="G120" s="175" t="s">
        <v>474</v>
      </c>
      <c r="H120" s="176">
        <v>11</v>
      </c>
      <c r="I120" s="177"/>
      <c r="J120" s="178">
        <f t="shared" ref="J120:J139" si="20">ROUND(I120*H120,2)</f>
        <v>0</v>
      </c>
      <c r="K120" s="174" t="s">
        <v>5</v>
      </c>
      <c r="L120" s="39"/>
      <c r="M120" s="179" t="s">
        <v>5</v>
      </c>
      <c r="N120" s="180" t="s">
        <v>42</v>
      </c>
      <c r="O120" s="40"/>
      <c r="P120" s="181">
        <f t="shared" ref="P120:P139" si="21">O120*H120</f>
        <v>0</v>
      </c>
      <c r="Q120" s="181">
        <v>0</v>
      </c>
      <c r="R120" s="181">
        <f t="shared" ref="R120:R139" si="22">Q120*H120</f>
        <v>0</v>
      </c>
      <c r="S120" s="181">
        <v>0</v>
      </c>
      <c r="T120" s="182">
        <f t="shared" ref="T120:T139" si="23">S120*H120</f>
        <v>0</v>
      </c>
      <c r="AR120" s="22" t="s">
        <v>152</v>
      </c>
      <c r="AT120" s="22" t="s">
        <v>137</v>
      </c>
      <c r="AU120" s="22" t="s">
        <v>79</v>
      </c>
      <c r="AY120" s="22" t="s">
        <v>134</v>
      </c>
      <c r="BE120" s="183">
        <f t="shared" ref="BE120:BE139" si="24">IF(N120="základní",J120,0)</f>
        <v>0</v>
      </c>
      <c r="BF120" s="183">
        <f t="shared" ref="BF120:BF139" si="25">IF(N120="snížená",J120,0)</f>
        <v>0</v>
      </c>
      <c r="BG120" s="183">
        <f t="shared" ref="BG120:BG139" si="26">IF(N120="zákl. přenesená",J120,0)</f>
        <v>0</v>
      </c>
      <c r="BH120" s="183">
        <f t="shared" ref="BH120:BH139" si="27">IF(N120="sníž. přenesená",J120,0)</f>
        <v>0</v>
      </c>
      <c r="BI120" s="183">
        <f t="shared" ref="BI120:BI139" si="28">IF(N120="nulová",J120,0)</f>
        <v>0</v>
      </c>
      <c r="BJ120" s="22" t="s">
        <v>79</v>
      </c>
      <c r="BK120" s="183">
        <f t="shared" ref="BK120:BK139" si="29">ROUND(I120*H120,2)</f>
        <v>0</v>
      </c>
      <c r="BL120" s="22" t="s">
        <v>152</v>
      </c>
      <c r="BM120" s="22" t="s">
        <v>1015</v>
      </c>
    </row>
    <row r="121" spans="2:65" s="1" customFormat="1" ht="16.5" customHeight="1">
      <c r="B121" s="171"/>
      <c r="C121" s="172" t="s">
        <v>362</v>
      </c>
      <c r="D121" s="172" t="s">
        <v>137</v>
      </c>
      <c r="E121" s="173" t="s">
        <v>1016</v>
      </c>
      <c r="F121" s="174" t="s">
        <v>1017</v>
      </c>
      <c r="G121" s="175" t="s">
        <v>474</v>
      </c>
      <c r="H121" s="176">
        <v>11</v>
      </c>
      <c r="I121" s="177"/>
      <c r="J121" s="178">
        <f t="shared" si="20"/>
        <v>0</v>
      </c>
      <c r="K121" s="174" t="s">
        <v>5</v>
      </c>
      <c r="L121" s="39"/>
      <c r="M121" s="179" t="s">
        <v>5</v>
      </c>
      <c r="N121" s="180" t="s">
        <v>42</v>
      </c>
      <c r="O121" s="40"/>
      <c r="P121" s="181">
        <f t="shared" si="21"/>
        <v>0</v>
      </c>
      <c r="Q121" s="181">
        <v>0</v>
      </c>
      <c r="R121" s="181">
        <f t="shared" si="22"/>
        <v>0</v>
      </c>
      <c r="S121" s="181">
        <v>0</v>
      </c>
      <c r="T121" s="182">
        <f t="shared" si="23"/>
        <v>0</v>
      </c>
      <c r="AR121" s="22" t="s">
        <v>152</v>
      </c>
      <c r="AT121" s="22" t="s">
        <v>137</v>
      </c>
      <c r="AU121" s="22" t="s">
        <v>79</v>
      </c>
      <c r="AY121" s="22" t="s">
        <v>134</v>
      </c>
      <c r="BE121" s="183">
        <f t="shared" si="24"/>
        <v>0</v>
      </c>
      <c r="BF121" s="183">
        <f t="shared" si="25"/>
        <v>0</v>
      </c>
      <c r="BG121" s="183">
        <f t="shared" si="26"/>
        <v>0</v>
      </c>
      <c r="BH121" s="183">
        <f t="shared" si="27"/>
        <v>0</v>
      </c>
      <c r="BI121" s="183">
        <f t="shared" si="28"/>
        <v>0</v>
      </c>
      <c r="BJ121" s="22" t="s">
        <v>79</v>
      </c>
      <c r="BK121" s="183">
        <f t="shared" si="29"/>
        <v>0</v>
      </c>
      <c r="BL121" s="22" t="s">
        <v>152</v>
      </c>
      <c r="BM121" s="22" t="s">
        <v>1018</v>
      </c>
    </row>
    <row r="122" spans="2:65" s="1" customFormat="1" ht="25.5" customHeight="1">
      <c r="B122" s="171"/>
      <c r="C122" s="172" t="s">
        <v>367</v>
      </c>
      <c r="D122" s="172" t="s">
        <v>137</v>
      </c>
      <c r="E122" s="173" t="s">
        <v>1019</v>
      </c>
      <c r="F122" s="174" t="s">
        <v>1020</v>
      </c>
      <c r="G122" s="175" t="s">
        <v>474</v>
      </c>
      <c r="H122" s="176">
        <v>11</v>
      </c>
      <c r="I122" s="177"/>
      <c r="J122" s="178">
        <f t="shared" si="20"/>
        <v>0</v>
      </c>
      <c r="K122" s="174" t="s">
        <v>5</v>
      </c>
      <c r="L122" s="39"/>
      <c r="M122" s="179" t="s">
        <v>5</v>
      </c>
      <c r="N122" s="180" t="s">
        <v>42</v>
      </c>
      <c r="O122" s="40"/>
      <c r="P122" s="181">
        <f t="shared" si="21"/>
        <v>0</v>
      </c>
      <c r="Q122" s="181">
        <v>0</v>
      </c>
      <c r="R122" s="181">
        <f t="shared" si="22"/>
        <v>0</v>
      </c>
      <c r="S122" s="181">
        <v>0</v>
      </c>
      <c r="T122" s="182">
        <f t="shared" si="23"/>
        <v>0</v>
      </c>
      <c r="AR122" s="22" t="s">
        <v>152</v>
      </c>
      <c r="AT122" s="22" t="s">
        <v>137</v>
      </c>
      <c r="AU122" s="22" t="s">
        <v>79</v>
      </c>
      <c r="AY122" s="22" t="s">
        <v>134</v>
      </c>
      <c r="BE122" s="183">
        <f t="shared" si="24"/>
        <v>0</v>
      </c>
      <c r="BF122" s="183">
        <f t="shared" si="25"/>
        <v>0</v>
      </c>
      <c r="BG122" s="183">
        <f t="shared" si="26"/>
        <v>0</v>
      </c>
      <c r="BH122" s="183">
        <f t="shared" si="27"/>
        <v>0</v>
      </c>
      <c r="BI122" s="183">
        <f t="shared" si="28"/>
        <v>0</v>
      </c>
      <c r="BJ122" s="22" t="s">
        <v>79</v>
      </c>
      <c r="BK122" s="183">
        <f t="shared" si="29"/>
        <v>0</v>
      </c>
      <c r="BL122" s="22" t="s">
        <v>152</v>
      </c>
      <c r="BM122" s="22" t="s">
        <v>1021</v>
      </c>
    </row>
    <row r="123" spans="2:65" s="1" customFormat="1" ht="16.5" customHeight="1">
      <c r="B123" s="171"/>
      <c r="C123" s="172" t="s">
        <v>372</v>
      </c>
      <c r="D123" s="172" t="s">
        <v>137</v>
      </c>
      <c r="E123" s="173" t="s">
        <v>1022</v>
      </c>
      <c r="F123" s="174" t="s">
        <v>1023</v>
      </c>
      <c r="G123" s="175" t="s">
        <v>474</v>
      </c>
      <c r="H123" s="176">
        <v>11</v>
      </c>
      <c r="I123" s="177"/>
      <c r="J123" s="178">
        <f t="shared" si="20"/>
        <v>0</v>
      </c>
      <c r="K123" s="174" t="s">
        <v>5</v>
      </c>
      <c r="L123" s="39"/>
      <c r="M123" s="179" t="s">
        <v>5</v>
      </c>
      <c r="N123" s="180" t="s">
        <v>42</v>
      </c>
      <c r="O123" s="40"/>
      <c r="P123" s="181">
        <f t="shared" si="21"/>
        <v>0</v>
      </c>
      <c r="Q123" s="181">
        <v>0</v>
      </c>
      <c r="R123" s="181">
        <f t="shared" si="22"/>
        <v>0</v>
      </c>
      <c r="S123" s="181">
        <v>0</v>
      </c>
      <c r="T123" s="182">
        <f t="shared" si="23"/>
        <v>0</v>
      </c>
      <c r="AR123" s="22" t="s">
        <v>152</v>
      </c>
      <c r="AT123" s="22" t="s">
        <v>137</v>
      </c>
      <c r="AU123" s="22" t="s">
        <v>79</v>
      </c>
      <c r="AY123" s="22" t="s">
        <v>134</v>
      </c>
      <c r="BE123" s="183">
        <f t="shared" si="24"/>
        <v>0</v>
      </c>
      <c r="BF123" s="183">
        <f t="shared" si="25"/>
        <v>0</v>
      </c>
      <c r="BG123" s="183">
        <f t="shared" si="26"/>
        <v>0</v>
      </c>
      <c r="BH123" s="183">
        <f t="shared" si="27"/>
        <v>0</v>
      </c>
      <c r="BI123" s="183">
        <f t="shared" si="28"/>
        <v>0</v>
      </c>
      <c r="BJ123" s="22" t="s">
        <v>79</v>
      </c>
      <c r="BK123" s="183">
        <f t="shared" si="29"/>
        <v>0</v>
      </c>
      <c r="BL123" s="22" t="s">
        <v>152</v>
      </c>
      <c r="BM123" s="22" t="s">
        <v>1024</v>
      </c>
    </row>
    <row r="124" spans="2:65" s="1" customFormat="1" ht="16.5" customHeight="1">
      <c r="B124" s="171"/>
      <c r="C124" s="172" t="s">
        <v>377</v>
      </c>
      <c r="D124" s="172" t="s">
        <v>137</v>
      </c>
      <c r="E124" s="173" t="s">
        <v>1025</v>
      </c>
      <c r="F124" s="174" t="s">
        <v>1026</v>
      </c>
      <c r="G124" s="175" t="s">
        <v>474</v>
      </c>
      <c r="H124" s="176">
        <v>11</v>
      </c>
      <c r="I124" s="177"/>
      <c r="J124" s="178">
        <f t="shared" si="20"/>
        <v>0</v>
      </c>
      <c r="K124" s="174" t="s">
        <v>5</v>
      </c>
      <c r="L124" s="39"/>
      <c r="M124" s="179" t="s">
        <v>5</v>
      </c>
      <c r="N124" s="180" t="s">
        <v>42</v>
      </c>
      <c r="O124" s="40"/>
      <c r="P124" s="181">
        <f t="shared" si="21"/>
        <v>0</v>
      </c>
      <c r="Q124" s="181">
        <v>0</v>
      </c>
      <c r="R124" s="181">
        <f t="shared" si="22"/>
        <v>0</v>
      </c>
      <c r="S124" s="181">
        <v>0</v>
      </c>
      <c r="T124" s="182">
        <f t="shared" si="23"/>
        <v>0</v>
      </c>
      <c r="AR124" s="22" t="s">
        <v>152</v>
      </c>
      <c r="AT124" s="22" t="s">
        <v>137</v>
      </c>
      <c r="AU124" s="22" t="s">
        <v>79</v>
      </c>
      <c r="AY124" s="22" t="s">
        <v>134</v>
      </c>
      <c r="BE124" s="183">
        <f t="shared" si="24"/>
        <v>0</v>
      </c>
      <c r="BF124" s="183">
        <f t="shared" si="25"/>
        <v>0</v>
      </c>
      <c r="BG124" s="183">
        <f t="shared" si="26"/>
        <v>0</v>
      </c>
      <c r="BH124" s="183">
        <f t="shared" si="27"/>
        <v>0</v>
      </c>
      <c r="BI124" s="183">
        <f t="shared" si="28"/>
        <v>0</v>
      </c>
      <c r="BJ124" s="22" t="s">
        <v>79</v>
      </c>
      <c r="BK124" s="183">
        <f t="shared" si="29"/>
        <v>0</v>
      </c>
      <c r="BL124" s="22" t="s">
        <v>152</v>
      </c>
      <c r="BM124" s="22" t="s">
        <v>1027</v>
      </c>
    </row>
    <row r="125" spans="2:65" s="1" customFormat="1" ht="16.5" customHeight="1">
      <c r="B125" s="171"/>
      <c r="C125" s="172" t="s">
        <v>382</v>
      </c>
      <c r="D125" s="172" t="s">
        <v>137</v>
      </c>
      <c r="E125" s="173" t="s">
        <v>1028</v>
      </c>
      <c r="F125" s="174" t="s">
        <v>1029</v>
      </c>
      <c r="G125" s="175" t="s">
        <v>474</v>
      </c>
      <c r="H125" s="176">
        <v>11</v>
      </c>
      <c r="I125" s="177"/>
      <c r="J125" s="178">
        <f t="shared" si="20"/>
        <v>0</v>
      </c>
      <c r="K125" s="174" t="s">
        <v>5</v>
      </c>
      <c r="L125" s="39"/>
      <c r="M125" s="179" t="s">
        <v>5</v>
      </c>
      <c r="N125" s="180" t="s">
        <v>42</v>
      </c>
      <c r="O125" s="40"/>
      <c r="P125" s="181">
        <f t="shared" si="21"/>
        <v>0</v>
      </c>
      <c r="Q125" s="181">
        <v>0</v>
      </c>
      <c r="R125" s="181">
        <f t="shared" si="22"/>
        <v>0</v>
      </c>
      <c r="S125" s="181">
        <v>0</v>
      </c>
      <c r="T125" s="182">
        <f t="shared" si="23"/>
        <v>0</v>
      </c>
      <c r="AR125" s="22" t="s">
        <v>152</v>
      </c>
      <c r="AT125" s="22" t="s">
        <v>137</v>
      </c>
      <c r="AU125" s="22" t="s">
        <v>79</v>
      </c>
      <c r="AY125" s="22" t="s">
        <v>134</v>
      </c>
      <c r="BE125" s="183">
        <f t="shared" si="24"/>
        <v>0</v>
      </c>
      <c r="BF125" s="183">
        <f t="shared" si="25"/>
        <v>0</v>
      </c>
      <c r="BG125" s="183">
        <f t="shared" si="26"/>
        <v>0</v>
      </c>
      <c r="BH125" s="183">
        <f t="shared" si="27"/>
        <v>0</v>
      </c>
      <c r="BI125" s="183">
        <f t="shared" si="28"/>
        <v>0</v>
      </c>
      <c r="BJ125" s="22" t="s">
        <v>79</v>
      </c>
      <c r="BK125" s="183">
        <f t="shared" si="29"/>
        <v>0</v>
      </c>
      <c r="BL125" s="22" t="s">
        <v>152</v>
      </c>
      <c r="BM125" s="22" t="s">
        <v>1030</v>
      </c>
    </row>
    <row r="126" spans="2:65" s="1" customFormat="1" ht="16.5" customHeight="1">
      <c r="B126" s="171"/>
      <c r="C126" s="172" t="s">
        <v>386</v>
      </c>
      <c r="D126" s="172" t="s">
        <v>137</v>
      </c>
      <c r="E126" s="173" t="s">
        <v>1031</v>
      </c>
      <c r="F126" s="174" t="s">
        <v>1032</v>
      </c>
      <c r="G126" s="175" t="s">
        <v>474</v>
      </c>
      <c r="H126" s="176">
        <v>11</v>
      </c>
      <c r="I126" s="177"/>
      <c r="J126" s="178">
        <f t="shared" si="20"/>
        <v>0</v>
      </c>
      <c r="K126" s="174" t="s">
        <v>5</v>
      </c>
      <c r="L126" s="39"/>
      <c r="M126" s="179" t="s">
        <v>5</v>
      </c>
      <c r="N126" s="180" t="s">
        <v>42</v>
      </c>
      <c r="O126" s="40"/>
      <c r="P126" s="181">
        <f t="shared" si="21"/>
        <v>0</v>
      </c>
      <c r="Q126" s="181">
        <v>0</v>
      </c>
      <c r="R126" s="181">
        <f t="shared" si="22"/>
        <v>0</v>
      </c>
      <c r="S126" s="181">
        <v>0</v>
      </c>
      <c r="T126" s="182">
        <f t="shared" si="23"/>
        <v>0</v>
      </c>
      <c r="AR126" s="22" t="s">
        <v>152</v>
      </c>
      <c r="AT126" s="22" t="s">
        <v>137</v>
      </c>
      <c r="AU126" s="22" t="s">
        <v>79</v>
      </c>
      <c r="AY126" s="22" t="s">
        <v>134</v>
      </c>
      <c r="BE126" s="183">
        <f t="shared" si="24"/>
        <v>0</v>
      </c>
      <c r="BF126" s="183">
        <f t="shared" si="25"/>
        <v>0</v>
      </c>
      <c r="BG126" s="183">
        <f t="shared" si="26"/>
        <v>0</v>
      </c>
      <c r="BH126" s="183">
        <f t="shared" si="27"/>
        <v>0</v>
      </c>
      <c r="BI126" s="183">
        <f t="shared" si="28"/>
        <v>0</v>
      </c>
      <c r="BJ126" s="22" t="s">
        <v>79</v>
      </c>
      <c r="BK126" s="183">
        <f t="shared" si="29"/>
        <v>0</v>
      </c>
      <c r="BL126" s="22" t="s">
        <v>152</v>
      </c>
      <c r="BM126" s="22" t="s">
        <v>1033</v>
      </c>
    </row>
    <row r="127" spans="2:65" s="1" customFormat="1" ht="16.5" customHeight="1">
      <c r="B127" s="171"/>
      <c r="C127" s="172" t="s">
        <v>390</v>
      </c>
      <c r="D127" s="172" t="s">
        <v>137</v>
      </c>
      <c r="E127" s="173" t="s">
        <v>1034</v>
      </c>
      <c r="F127" s="174" t="s">
        <v>1035</v>
      </c>
      <c r="G127" s="175" t="s">
        <v>474</v>
      </c>
      <c r="H127" s="176">
        <v>38</v>
      </c>
      <c r="I127" s="177"/>
      <c r="J127" s="178">
        <f t="shared" si="20"/>
        <v>0</v>
      </c>
      <c r="K127" s="174" t="s">
        <v>5</v>
      </c>
      <c r="L127" s="39"/>
      <c r="M127" s="179" t="s">
        <v>5</v>
      </c>
      <c r="N127" s="180" t="s">
        <v>42</v>
      </c>
      <c r="O127" s="40"/>
      <c r="P127" s="181">
        <f t="shared" si="21"/>
        <v>0</v>
      </c>
      <c r="Q127" s="181">
        <v>0</v>
      </c>
      <c r="R127" s="181">
        <f t="shared" si="22"/>
        <v>0</v>
      </c>
      <c r="S127" s="181">
        <v>0</v>
      </c>
      <c r="T127" s="182">
        <f t="shared" si="23"/>
        <v>0</v>
      </c>
      <c r="AR127" s="22" t="s">
        <v>152</v>
      </c>
      <c r="AT127" s="22" t="s">
        <v>137</v>
      </c>
      <c r="AU127" s="22" t="s">
        <v>79</v>
      </c>
      <c r="AY127" s="22" t="s">
        <v>134</v>
      </c>
      <c r="BE127" s="183">
        <f t="shared" si="24"/>
        <v>0</v>
      </c>
      <c r="BF127" s="183">
        <f t="shared" si="25"/>
        <v>0</v>
      </c>
      <c r="BG127" s="183">
        <f t="shared" si="26"/>
        <v>0</v>
      </c>
      <c r="BH127" s="183">
        <f t="shared" si="27"/>
        <v>0</v>
      </c>
      <c r="BI127" s="183">
        <f t="shared" si="28"/>
        <v>0</v>
      </c>
      <c r="BJ127" s="22" t="s">
        <v>79</v>
      </c>
      <c r="BK127" s="183">
        <f t="shared" si="29"/>
        <v>0</v>
      </c>
      <c r="BL127" s="22" t="s">
        <v>152</v>
      </c>
      <c r="BM127" s="22" t="s">
        <v>1036</v>
      </c>
    </row>
    <row r="128" spans="2:65" s="1" customFormat="1" ht="16.5" customHeight="1">
      <c r="B128" s="171"/>
      <c r="C128" s="172" t="s">
        <v>394</v>
      </c>
      <c r="D128" s="172" t="s">
        <v>137</v>
      </c>
      <c r="E128" s="173" t="s">
        <v>1037</v>
      </c>
      <c r="F128" s="174" t="s">
        <v>1038</v>
      </c>
      <c r="G128" s="175" t="s">
        <v>331</v>
      </c>
      <c r="H128" s="176">
        <v>12</v>
      </c>
      <c r="I128" s="177"/>
      <c r="J128" s="178">
        <f t="shared" si="20"/>
        <v>0</v>
      </c>
      <c r="K128" s="174" t="s">
        <v>5</v>
      </c>
      <c r="L128" s="39"/>
      <c r="M128" s="179" t="s">
        <v>5</v>
      </c>
      <c r="N128" s="180" t="s">
        <v>42</v>
      </c>
      <c r="O128" s="40"/>
      <c r="P128" s="181">
        <f t="shared" si="21"/>
        <v>0</v>
      </c>
      <c r="Q128" s="181">
        <v>0</v>
      </c>
      <c r="R128" s="181">
        <f t="shared" si="22"/>
        <v>0</v>
      </c>
      <c r="S128" s="181">
        <v>0</v>
      </c>
      <c r="T128" s="182">
        <f t="shared" si="23"/>
        <v>0</v>
      </c>
      <c r="AR128" s="22" t="s">
        <v>152</v>
      </c>
      <c r="AT128" s="22" t="s">
        <v>137</v>
      </c>
      <c r="AU128" s="22" t="s">
        <v>79</v>
      </c>
      <c r="AY128" s="22" t="s">
        <v>134</v>
      </c>
      <c r="BE128" s="183">
        <f t="shared" si="24"/>
        <v>0</v>
      </c>
      <c r="BF128" s="183">
        <f t="shared" si="25"/>
        <v>0</v>
      </c>
      <c r="BG128" s="183">
        <f t="shared" si="26"/>
        <v>0</v>
      </c>
      <c r="BH128" s="183">
        <f t="shared" si="27"/>
        <v>0</v>
      </c>
      <c r="BI128" s="183">
        <f t="shared" si="28"/>
        <v>0</v>
      </c>
      <c r="BJ128" s="22" t="s">
        <v>79</v>
      </c>
      <c r="BK128" s="183">
        <f t="shared" si="29"/>
        <v>0</v>
      </c>
      <c r="BL128" s="22" t="s">
        <v>152</v>
      </c>
      <c r="BM128" s="22" t="s">
        <v>1039</v>
      </c>
    </row>
    <row r="129" spans="2:65" s="1" customFormat="1" ht="16.5" customHeight="1">
      <c r="B129" s="171"/>
      <c r="C129" s="172" t="s">
        <v>399</v>
      </c>
      <c r="D129" s="172" t="s">
        <v>137</v>
      </c>
      <c r="E129" s="173" t="s">
        <v>1040</v>
      </c>
      <c r="F129" s="174" t="s">
        <v>1041</v>
      </c>
      <c r="G129" s="175" t="s">
        <v>474</v>
      </c>
      <c r="H129" s="176">
        <v>11</v>
      </c>
      <c r="I129" s="177"/>
      <c r="J129" s="178">
        <f t="shared" si="20"/>
        <v>0</v>
      </c>
      <c r="K129" s="174" t="s">
        <v>5</v>
      </c>
      <c r="L129" s="39"/>
      <c r="M129" s="179" t="s">
        <v>5</v>
      </c>
      <c r="N129" s="180" t="s">
        <v>42</v>
      </c>
      <c r="O129" s="40"/>
      <c r="P129" s="181">
        <f t="shared" si="21"/>
        <v>0</v>
      </c>
      <c r="Q129" s="181">
        <v>0</v>
      </c>
      <c r="R129" s="181">
        <f t="shared" si="22"/>
        <v>0</v>
      </c>
      <c r="S129" s="181">
        <v>0</v>
      </c>
      <c r="T129" s="182">
        <f t="shared" si="23"/>
        <v>0</v>
      </c>
      <c r="AR129" s="22" t="s">
        <v>152</v>
      </c>
      <c r="AT129" s="22" t="s">
        <v>137</v>
      </c>
      <c r="AU129" s="22" t="s">
        <v>79</v>
      </c>
      <c r="AY129" s="22" t="s">
        <v>134</v>
      </c>
      <c r="BE129" s="183">
        <f t="shared" si="24"/>
        <v>0</v>
      </c>
      <c r="BF129" s="183">
        <f t="shared" si="25"/>
        <v>0</v>
      </c>
      <c r="BG129" s="183">
        <f t="shared" si="26"/>
        <v>0</v>
      </c>
      <c r="BH129" s="183">
        <f t="shared" si="27"/>
        <v>0</v>
      </c>
      <c r="BI129" s="183">
        <f t="shared" si="28"/>
        <v>0</v>
      </c>
      <c r="BJ129" s="22" t="s">
        <v>79</v>
      </c>
      <c r="BK129" s="183">
        <f t="shared" si="29"/>
        <v>0</v>
      </c>
      <c r="BL129" s="22" t="s">
        <v>152</v>
      </c>
      <c r="BM129" s="22" t="s">
        <v>1042</v>
      </c>
    </row>
    <row r="130" spans="2:65" s="1" customFormat="1" ht="16.5" customHeight="1">
      <c r="B130" s="171"/>
      <c r="C130" s="172" t="s">
        <v>403</v>
      </c>
      <c r="D130" s="172" t="s">
        <v>137</v>
      </c>
      <c r="E130" s="173" t="s">
        <v>1043</v>
      </c>
      <c r="F130" s="174" t="s">
        <v>1044</v>
      </c>
      <c r="G130" s="175" t="s">
        <v>474</v>
      </c>
      <c r="H130" s="176">
        <v>11</v>
      </c>
      <c r="I130" s="177"/>
      <c r="J130" s="178">
        <f t="shared" si="20"/>
        <v>0</v>
      </c>
      <c r="K130" s="174" t="s">
        <v>5</v>
      </c>
      <c r="L130" s="39"/>
      <c r="M130" s="179" t="s">
        <v>5</v>
      </c>
      <c r="N130" s="180" t="s">
        <v>42</v>
      </c>
      <c r="O130" s="40"/>
      <c r="P130" s="181">
        <f t="shared" si="21"/>
        <v>0</v>
      </c>
      <c r="Q130" s="181">
        <v>0</v>
      </c>
      <c r="R130" s="181">
        <f t="shared" si="22"/>
        <v>0</v>
      </c>
      <c r="S130" s="181">
        <v>0</v>
      </c>
      <c r="T130" s="182">
        <f t="shared" si="23"/>
        <v>0</v>
      </c>
      <c r="AR130" s="22" t="s">
        <v>152</v>
      </c>
      <c r="AT130" s="22" t="s">
        <v>137</v>
      </c>
      <c r="AU130" s="22" t="s">
        <v>79</v>
      </c>
      <c r="AY130" s="22" t="s">
        <v>134</v>
      </c>
      <c r="BE130" s="183">
        <f t="shared" si="24"/>
        <v>0</v>
      </c>
      <c r="BF130" s="183">
        <f t="shared" si="25"/>
        <v>0</v>
      </c>
      <c r="BG130" s="183">
        <f t="shared" si="26"/>
        <v>0</v>
      </c>
      <c r="BH130" s="183">
        <f t="shared" si="27"/>
        <v>0</v>
      </c>
      <c r="BI130" s="183">
        <f t="shared" si="28"/>
        <v>0</v>
      </c>
      <c r="BJ130" s="22" t="s">
        <v>79</v>
      </c>
      <c r="BK130" s="183">
        <f t="shared" si="29"/>
        <v>0</v>
      </c>
      <c r="BL130" s="22" t="s">
        <v>152</v>
      </c>
      <c r="BM130" s="22" t="s">
        <v>1045</v>
      </c>
    </row>
    <row r="131" spans="2:65" s="1" customFormat="1" ht="16.5" customHeight="1">
      <c r="B131" s="171"/>
      <c r="C131" s="172" t="s">
        <v>408</v>
      </c>
      <c r="D131" s="172" t="s">
        <v>137</v>
      </c>
      <c r="E131" s="173" t="s">
        <v>1046</v>
      </c>
      <c r="F131" s="174" t="s">
        <v>1047</v>
      </c>
      <c r="G131" s="175" t="s">
        <v>248</v>
      </c>
      <c r="H131" s="176">
        <v>132</v>
      </c>
      <c r="I131" s="177"/>
      <c r="J131" s="178">
        <f t="shared" si="20"/>
        <v>0</v>
      </c>
      <c r="K131" s="174" t="s">
        <v>5</v>
      </c>
      <c r="L131" s="39"/>
      <c r="M131" s="179" t="s">
        <v>5</v>
      </c>
      <c r="N131" s="180" t="s">
        <v>42</v>
      </c>
      <c r="O131" s="40"/>
      <c r="P131" s="181">
        <f t="shared" si="21"/>
        <v>0</v>
      </c>
      <c r="Q131" s="181">
        <v>0</v>
      </c>
      <c r="R131" s="181">
        <f t="shared" si="22"/>
        <v>0</v>
      </c>
      <c r="S131" s="181">
        <v>0</v>
      </c>
      <c r="T131" s="182">
        <f t="shared" si="23"/>
        <v>0</v>
      </c>
      <c r="AR131" s="22" t="s">
        <v>152</v>
      </c>
      <c r="AT131" s="22" t="s">
        <v>137</v>
      </c>
      <c r="AU131" s="22" t="s">
        <v>79</v>
      </c>
      <c r="AY131" s="22" t="s">
        <v>134</v>
      </c>
      <c r="BE131" s="183">
        <f t="shared" si="24"/>
        <v>0</v>
      </c>
      <c r="BF131" s="183">
        <f t="shared" si="25"/>
        <v>0</v>
      </c>
      <c r="BG131" s="183">
        <f t="shared" si="26"/>
        <v>0</v>
      </c>
      <c r="BH131" s="183">
        <f t="shared" si="27"/>
        <v>0</v>
      </c>
      <c r="BI131" s="183">
        <f t="shared" si="28"/>
        <v>0</v>
      </c>
      <c r="BJ131" s="22" t="s">
        <v>79</v>
      </c>
      <c r="BK131" s="183">
        <f t="shared" si="29"/>
        <v>0</v>
      </c>
      <c r="BL131" s="22" t="s">
        <v>152</v>
      </c>
      <c r="BM131" s="22" t="s">
        <v>1048</v>
      </c>
    </row>
    <row r="132" spans="2:65" s="1" customFormat="1" ht="16.5" customHeight="1">
      <c r="B132" s="171"/>
      <c r="C132" s="172" t="s">
        <v>414</v>
      </c>
      <c r="D132" s="172" t="s">
        <v>137</v>
      </c>
      <c r="E132" s="173" t="s">
        <v>1049</v>
      </c>
      <c r="F132" s="174" t="s">
        <v>1050</v>
      </c>
      <c r="G132" s="175" t="s">
        <v>248</v>
      </c>
      <c r="H132" s="176">
        <v>37</v>
      </c>
      <c r="I132" s="177"/>
      <c r="J132" s="178">
        <f t="shared" si="20"/>
        <v>0</v>
      </c>
      <c r="K132" s="174" t="s">
        <v>5</v>
      </c>
      <c r="L132" s="39"/>
      <c r="M132" s="179" t="s">
        <v>5</v>
      </c>
      <c r="N132" s="180" t="s">
        <v>42</v>
      </c>
      <c r="O132" s="40"/>
      <c r="P132" s="181">
        <f t="shared" si="21"/>
        <v>0</v>
      </c>
      <c r="Q132" s="181">
        <v>0</v>
      </c>
      <c r="R132" s="181">
        <f t="shared" si="22"/>
        <v>0</v>
      </c>
      <c r="S132" s="181">
        <v>0</v>
      </c>
      <c r="T132" s="182">
        <f t="shared" si="23"/>
        <v>0</v>
      </c>
      <c r="AR132" s="22" t="s">
        <v>152</v>
      </c>
      <c r="AT132" s="22" t="s">
        <v>137</v>
      </c>
      <c r="AU132" s="22" t="s">
        <v>79</v>
      </c>
      <c r="AY132" s="22" t="s">
        <v>134</v>
      </c>
      <c r="BE132" s="183">
        <f t="shared" si="24"/>
        <v>0</v>
      </c>
      <c r="BF132" s="183">
        <f t="shared" si="25"/>
        <v>0</v>
      </c>
      <c r="BG132" s="183">
        <f t="shared" si="26"/>
        <v>0</v>
      </c>
      <c r="BH132" s="183">
        <f t="shared" si="27"/>
        <v>0</v>
      </c>
      <c r="BI132" s="183">
        <f t="shared" si="28"/>
        <v>0</v>
      </c>
      <c r="BJ132" s="22" t="s">
        <v>79</v>
      </c>
      <c r="BK132" s="183">
        <f t="shared" si="29"/>
        <v>0</v>
      </c>
      <c r="BL132" s="22" t="s">
        <v>152</v>
      </c>
      <c r="BM132" s="22" t="s">
        <v>1051</v>
      </c>
    </row>
    <row r="133" spans="2:65" s="1" customFormat="1" ht="16.5" customHeight="1">
      <c r="B133" s="171"/>
      <c r="C133" s="172" t="s">
        <v>419</v>
      </c>
      <c r="D133" s="172" t="s">
        <v>137</v>
      </c>
      <c r="E133" s="173" t="s">
        <v>1052</v>
      </c>
      <c r="F133" s="174" t="s">
        <v>1053</v>
      </c>
      <c r="G133" s="175" t="s">
        <v>248</v>
      </c>
      <c r="H133" s="176">
        <v>330</v>
      </c>
      <c r="I133" s="177"/>
      <c r="J133" s="178">
        <f t="shared" si="20"/>
        <v>0</v>
      </c>
      <c r="K133" s="174" t="s">
        <v>5</v>
      </c>
      <c r="L133" s="39"/>
      <c r="M133" s="179" t="s">
        <v>5</v>
      </c>
      <c r="N133" s="180" t="s">
        <v>42</v>
      </c>
      <c r="O133" s="40"/>
      <c r="P133" s="181">
        <f t="shared" si="21"/>
        <v>0</v>
      </c>
      <c r="Q133" s="181">
        <v>0</v>
      </c>
      <c r="R133" s="181">
        <f t="shared" si="22"/>
        <v>0</v>
      </c>
      <c r="S133" s="181">
        <v>0</v>
      </c>
      <c r="T133" s="182">
        <f t="shared" si="23"/>
        <v>0</v>
      </c>
      <c r="AR133" s="22" t="s">
        <v>152</v>
      </c>
      <c r="AT133" s="22" t="s">
        <v>137</v>
      </c>
      <c r="AU133" s="22" t="s">
        <v>79</v>
      </c>
      <c r="AY133" s="22" t="s">
        <v>134</v>
      </c>
      <c r="BE133" s="183">
        <f t="shared" si="24"/>
        <v>0</v>
      </c>
      <c r="BF133" s="183">
        <f t="shared" si="25"/>
        <v>0</v>
      </c>
      <c r="BG133" s="183">
        <f t="shared" si="26"/>
        <v>0</v>
      </c>
      <c r="BH133" s="183">
        <f t="shared" si="27"/>
        <v>0</v>
      </c>
      <c r="BI133" s="183">
        <f t="shared" si="28"/>
        <v>0</v>
      </c>
      <c r="BJ133" s="22" t="s">
        <v>79</v>
      </c>
      <c r="BK133" s="183">
        <f t="shared" si="29"/>
        <v>0</v>
      </c>
      <c r="BL133" s="22" t="s">
        <v>152</v>
      </c>
      <c r="BM133" s="22" t="s">
        <v>1054</v>
      </c>
    </row>
    <row r="134" spans="2:65" s="1" customFormat="1" ht="16.5" customHeight="1">
      <c r="B134" s="171"/>
      <c r="C134" s="172" t="s">
        <v>426</v>
      </c>
      <c r="D134" s="172" t="s">
        <v>137</v>
      </c>
      <c r="E134" s="173" t="s">
        <v>1055</v>
      </c>
      <c r="F134" s="174" t="s">
        <v>1056</v>
      </c>
      <c r="G134" s="175" t="s">
        <v>474</v>
      </c>
      <c r="H134" s="176">
        <v>11</v>
      </c>
      <c r="I134" s="177"/>
      <c r="J134" s="178">
        <f t="shared" si="20"/>
        <v>0</v>
      </c>
      <c r="K134" s="174" t="s">
        <v>5</v>
      </c>
      <c r="L134" s="39"/>
      <c r="M134" s="179" t="s">
        <v>5</v>
      </c>
      <c r="N134" s="180" t="s">
        <v>42</v>
      </c>
      <c r="O134" s="40"/>
      <c r="P134" s="181">
        <f t="shared" si="21"/>
        <v>0</v>
      </c>
      <c r="Q134" s="181">
        <v>0</v>
      </c>
      <c r="R134" s="181">
        <f t="shared" si="22"/>
        <v>0</v>
      </c>
      <c r="S134" s="181">
        <v>0</v>
      </c>
      <c r="T134" s="182">
        <f t="shared" si="23"/>
        <v>0</v>
      </c>
      <c r="AR134" s="22" t="s">
        <v>152</v>
      </c>
      <c r="AT134" s="22" t="s">
        <v>137</v>
      </c>
      <c r="AU134" s="22" t="s">
        <v>79</v>
      </c>
      <c r="AY134" s="22" t="s">
        <v>134</v>
      </c>
      <c r="BE134" s="183">
        <f t="shared" si="24"/>
        <v>0</v>
      </c>
      <c r="BF134" s="183">
        <f t="shared" si="25"/>
        <v>0</v>
      </c>
      <c r="BG134" s="183">
        <f t="shared" si="26"/>
        <v>0</v>
      </c>
      <c r="BH134" s="183">
        <f t="shared" si="27"/>
        <v>0</v>
      </c>
      <c r="BI134" s="183">
        <f t="shared" si="28"/>
        <v>0</v>
      </c>
      <c r="BJ134" s="22" t="s">
        <v>79</v>
      </c>
      <c r="BK134" s="183">
        <f t="shared" si="29"/>
        <v>0</v>
      </c>
      <c r="BL134" s="22" t="s">
        <v>152</v>
      </c>
      <c r="BM134" s="22" t="s">
        <v>1057</v>
      </c>
    </row>
    <row r="135" spans="2:65" s="1" customFormat="1" ht="16.5" customHeight="1">
      <c r="B135" s="171"/>
      <c r="C135" s="172" t="s">
        <v>431</v>
      </c>
      <c r="D135" s="172" t="s">
        <v>137</v>
      </c>
      <c r="E135" s="173" t="s">
        <v>1058</v>
      </c>
      <c r="F135" s="174" t="s">
        <v>1059</v>
      </c>
      <c r="G135" s="175" t="s">
        <v>474</v>
      </c>
      <c r="H135" s="176">
        <v>38</v>
      </c>
      <c r="I135" s="177"/>
      <c r="J135" s="178">
        <f t="shared" si="20"/>
        <v>0</v>
      </c>
      <c r="K135" s="174" t="s">
        <v>5</v>
      </c>
      <c r="L135" s="39"/>
      <c r="M135" s="179" t="s">
        <v>5</v>
      </c>
      <c r="N135" s="180" t="s">
        <v>42</v>
      </c>
      <c r="O135" s="40"/>
      <c r="P135" s="181">
        <f t="shared" si="21"/>
        <v>0</v>
      </c>
      <c r="Q135" s="181">
        <v>0</v>
      </c>
      <c r="R135" s="181">
        <f t="shared" si="22"/>
        <v>0</v>
      </c>
      <c r="S135" s="181">
        <v>0</v>
      </c>
      <c r="T135" s="182">
        <f t="shared" si="23"/>
        <v>0</v>
      </c>
      <c r="AR135" s="22" t="s">
        <v>152</v>
      </c>
      <c r="AT135" s="22" t="s">
        <v>137</v>
      </c>
      <c r="AU135" s="22" t="s">
        <v>79</v>
      </c>
      <c r="AY135" s="22" t="s">
        <v>134</v>
      </c>
      <c r="BE135" s="183">
        <f t="shared" si="24"/>
        <v>0</v>
      </c>
      <c r="BF135" s="183">
        <f t="shared" si="25"/>
        <v>0</v>
      </c>
      <c r="BG135" s="183">
        <f t="shared" si="26"/>
        <v>0</v>
      </c>
      <c r="BH135" s="183">
        <f t="shared" si="27"/>
        <v>0</v>
      </c>
      <c r="BI135" s="183">
        <f t="shared" si="28"/>
        <v>0</v>
      </c>
      <c r="BJ135" s="22" t="s">
        <v>79</v>
      </c>
      <c r="BK135" s="183">
        <f t="shared" si="29"/>
        <v>0</v>
      </c>
      <c r="BL135" s="22" t="s">
        <v>152</v>
      </c>
      <c r="BM135" s="22" t="s">
        <v>1060</v>
      </c>
    </row>
    <row r="136" spans="2:65" s="1" customFormat="1" ht="16.5" customHeight="1">
      <c r="B136" s="171"/>
      <c r="C136" s="172" t="s">
        <v>435</v>
      </c>
      <c r="D136" s="172" t="s">
        <v>137</v>
      </c>
      <c r="E136" s="173" t="s">
        <v>1061</v>
      </c>
      <c r="F136" s="174" t="s">
        <v>1062</v>
      </c>
      <c r="G136" s="175" t="s">
        <v>248</v>
      </c>
      <c r="H136" s="176">
        <v>52</v>
      </c>
      <c r="I136" s="177"/>
      <c r="J136" s="178">
        <f t="shared" si="20"/>
        <v>0</v>
      </c>
      <c r="K136" s="174" t="s">
        <v>5</v>
      </c>
      <c r="L136" s="39"/>
      <c r="M136" s="179" t="s">
        <v>5</v>
      </c>
      <c r="N136" s="180" t="s">
        <v>42</v>
      </c>
      <c r="O136" s="40"/>
      <c r="P136" s="181">
        <f t="shared" si="21"/>
        <v>0</v>
      </c>
      <c r="Q136" s="181">
        <v>0</v>
      </c>
      <c r="R136" s="181">
        <f t="shared" si="22"/>
        <v>0</v>
      </c>
      <c r="S136" s="181">
        <v>0</v>
      </c>
      <c r="T136" s="182">
        <f t="shared" si="23"/>
        <v>0</v>
      </c>
      <c r="AR136" s="22" t="s">
        <v>152</v>
      </c>
      <c r="AT136" s="22" t="s">
        <v>137</v>
      </c>
      <c r="AU136" s="22" t="s">
        <v>79</v>
      </c>
      <c r="AY136" s="22" t="s">
        <v>134</v>
      </c>
      <c r="BE136" s="183">
        <f t="shared" si="24"/>
        <v>0</v>
      </c>
      <c r="BF136" s="183">
        <f t="shared" si="25"/>
        <v>0</v>
      </c>
      <c r="BG136" s="183">
        <f t="shared" si="26"/>
        <v>0</v>
      </c>
      <c r="BH136" s="183">
        <f t="shared" si="27"/>
        <v>0</v>
      </c>
      <c r="BI136" s="183">
        <f t="shared" si="28"/>
        <v>0</v>
      </c>
      <c r="BJ136" s="22" t="s">
        <v>79</v>
      </c>
      <c r="BK136" s="183">
        <f t="shared" si="29"/>
        <v>0</v>
      </c>
      <c r="BL136" s="22" t="s">
        <v>152</v>
      </c>
      <c r="BM136" s="22" t="s">
        <v>1063</v>
      </c>
    </row>
    <row r="137" spans="2:65" s="1" customFormat="1" ht="16.5" customHeight="1">
      <c r="B137" s="171"/>
      <c r="C137" s="172" t="s">
        <v>440</v>
      </c>
      <c r="D137" s="172" t="s">
        <v>137</v>
      </c>
      <c r="E137" s="173" t="s">
        <v>1064</v>
      </c>
      <c r="F137" s="174" t="s">
        <v>1065</v>
      </c>
      <c r="G137" s="175" t="s">
        <v>150</v>
      </c>
      <c r="H137" s="176">
        <v>1</v>
      </c>
      <c r="I137" s="177"/>
      <c r="J137" s="178">
        <f t="shared" si="20"/>
        <v>0</v>
      </c>
      <c r="K137" s="174" t="s">
        <v>5</v>
      </c>
      <c r="L137" s="39"/>
      <c r="M137" s="179" t="s">
        <v>5</v>
      </c>
      <c r="N137" s="180" t="s">
        <v>42</v>
      </c>
      <c r="O137" s="40"/>
      <c r="P137" s="181">
        <f t="shared" si="21"/>
        <v>0</v>
      </c>
      <c r="Q137" s="181">
        <v>0</v>
      </c>
      <c r="R137" s="181">
        <f t="shared" si="22"/>
        <v>0</v>
      </c>
      <c r="S137" s="181">
        <v>0</v>
      </c>
      <c r="T137" s="182">
        <f t="shared" si="23"/>
        <v>0</v>
      </c>
      <c r="AR137" s="22" t="s">
        <v>152</v>
      </c>
      <c r="AT137" s="22" t="s">
        <v>137</v>
      </c>
      <c r="AU137" s="22" t="s">
        <v>79</v>
      </c>
      <c r="AY137" s="22" t="s">
        <v>134</v>
      </c>
      <c r="BE137" s="183">
        <f t="shared" si="24"/>
        <v>0</v>
      </c>
      <c r="BF137" s="183">
        <f t="shared" si="25"/>
        <v>0</v>
      </c>
      <c r="BG137" s="183">
        <f t="shared" si="26"/>
        <v>0</v>
      </c>
      <c r="BH137" s="183">
        <f t="shared" si="27"/>
        <v>0</v>
      </c>
      <c r="BI137" s="183">
        <f t="shared" si="28"/>
        <v>0</v>
      </c>
      <c r="BJ137" s="22" t="s">
        <v>79</v>
      </c>
      <c r="BK137" s="183">
        <f t="shared" si="29"/>
        <v>0</v>
      </c>
      <c r="BL137" s="22" t="s">
        <v>152</v>
      </c>
      <c r="BM137" s="22" t="s">
        <v>1066</v>
      </c>
    </row>
    <row r="138" spans="2:65" s="1" customFormat="1" ht="16.5" customHeight="1">
      <c r="B138" s="171"/>
      <c r="C138" s="172" t="s">
        <v>445</v>
      </c>
      <c r="D138" s="172" t="s">
        <v>137</v>
      </c>
      <c r="E138" s="173" t="s">
        <v>1067</v>
      </c>
      <c r="F138" s="174" t="s">
        <v>1068</v>
      </c>
      <c r="G138" s="175" t="s">
        <v>290</v>
      </c>
      <c r="H138" s="176">
        <v>330</v>
      </c>
      <c r="I138" s="177"/>
      <c r="J138" s="178">
        <f t="shared" si="20"/>
        <v>0</v>
      </c>
      <c r="K138" s="174" t="s">
        <v>5</v>
      </c>
      <c r="L138" s="39"/>
      <c r="M138" s="179" t="s">
        <v>5</v>
      </c>
      <c r="N138" s="180" t="s">
        <v>42</v>
      </c>
      <c r="O138" s="40"/>
      <c r="P138" s="181">
        <f t="shared" si="21"/>
        <v>0</v>
      </c>
      <c r="Q138" s="181">
        <v>0</v>
      </c>
      <c r="R138" s="181">
        <f t="shared" si="22"/>
        <v>0</v>
      </c>
      <c r="S138" s="181">
        <v>0</v>
      </c>
      <c r="T138" s="182">
        <f t="shared" si="23"/>
        <v>0</v>
      </c>
      <c r="AR138" s="22" t="s">
        <v>152</v>
      </c>
      <c r="AT138" s="22" t="s">
        <v>137</v>
      </c>
      <c r="AU138" s="22" t="s">
        <v>79</v>
      </c>
      <c r="AY138" s="22" t="s">
        <v>134</v>
      </c>
      <c r="BE138" s="183">
        <f t="shared" si="24"/>
        <v>0</v>
      </c>
      <c r="BF138" s="183">
        <f t="shared" si="25"/>
        <v>0</v>
      </c>
      <c r="BG138" s="183">
        <f t="shared" si="26"/>
        <v>0</v>
      </c>
      <c r="BH138" s="183">
        <f t="shared" si="27"/>
        <v>0</v>
      </c>
      <c r="BI138" s="183">
        <f t="shared" si="28"/>
        <v>0</v>
      </c>
      <c r="BJ138" s="22" t="s">
        <v>79</v>
      </c>
      <c r="BK138" s="183">
        <f t="shared" si="29"/>
        <v>0</v>
      </c>
      <c r="BL138" s="22" t="s">
        <v>152</v>
      </c>
      <c r="BM138" s="22" t="s">
        <v>1069</v>
      </c>
    </row>
    <row r="139" spans="2:65" s="1" customFormat="1" ht="16.5" customHeight="1">
      <c r="B139" s="171"/>
      <c r="C139" s="172" t="s">
        <v>450</v>
      </c>
      <c r="D139" s="172" t="s">
        <v>137</v>
      </c>
      <c r="E139" s="173" t="s">
        <v>1070</v>
      </c>
      <c r="F139" s="174" t="s">
        <v>1071</v>
      </c>
      <c r="G139" s="175" t="s">
        <v>248</v>
      </c>
      <c r="H139" s="176">
        <v>499</v>
      </c>
      <c r="I139" s="177"/>
      <c r="J139" s="178">
        <f t="shared" si="20"/>
        <v>0</v>
      </c>
      <c r="K139" s="174" t="s">
        <v>5</v>
      </c>
      <c r="L139" s="39"/>
      <c r="M139" s="179" t="s">
        <v>5</v>
      </c>
      <c r="N139" s="180" t="s">
        <v>42</v>
      </c>
      <c r="O139" s="40"/>
      <c r="P139" s="181">
        <f t="shared" si="21"/>
        <v>0</v>
      </c>
      <c r="Q139" s="181">
        <v>0</v>
      </c>
      <c r="R139" s="181">
        <f t="shared" si="22"/>
        <v>0</v>
      </c>
      <c r="S139" s="181">
        <v>0</v>
      </c>
      <c r="T139" s="182">
        <f t="shared" si="23"/>
        <v>0</v>
      </c>
      <c r="AR139" s="22" t="s">
        <v>152</v>
      </c>
      <c r="AT139" s="22" t="s">
        <v>137</v>
      </c>
      <c r="AU139" s="22" t="s">
        <v>79</v>
      </c>
      <c r="AY139" s="22" t="s">
        <v>134</v>
      </c>
      <c r="BE139" s="183">
        <f t="shared" si="24"/>
        <v>0</v>
      </c>
      <c r="BF139" s="183">
        <f t="shared" si="25"/>
        <v>0</v>
      </c>
      <c r="BG139" s="183">
        <f t="shared" si="26"/>
        <v>0</v>
      </c>
      <c r="BH139" s="183">
        <f t="shared" si="27"/>
        <v>0</v>
      </c>
      <c r="BI139" s="183">
        <f t="shared" si="28"/>
        <v>0</v>
      </c>
      <c r="BJ139" s="22" t="s">
        <v>79</v>
      </c>
      <c r="BK139" s="183">
        <f t="shared" si="29"/>
        <v>0</v>
      </c>
      <c r="BL139" s="22" t="s">
        <v>152</v>
      </c>
      <c r="BM139" s="22" t="s">
        <v>1072</v>
      </c>
    </row>
    <row r="140" spans="2:65" s="10" customFormat="1" ht="37.35" customHeight="1">
      <c r="B140" s="158"/>
      <c r="D140" s="159" t="s">
        <v>70</v>
      </c>
      <c r="E140" s="160" t="s">
        <v>208</v>
      </c>
      <c r="F140" s="160" t="s">
        <v>1073</v>
      </c>
      <c r="I140" s="161"/>
      <c r="J140" s="162">
        <f>BK140</f>
        <v>0</v>
      </c>
      <c r="L140" s="158"/>
      <c r="M140" s="163"/>
      <c r="N140" s="164"/>
      <c r="O140" s="164"/>
      <c r="P140" s="165">
        <f>P141</f>
        <v>0</v>
      </c>
      <c r="Q140" s="164"/>
      <c r="R140" s="165">
        <f>R141</f>
        <v>0</v>
      </c>
      <c r="S140" s="164"/>
      <c r="T140" s="166">
        <f>T141</f>
        <v>0</v>
      </c>
      <c r="AR140" s="159" t="s">
        <v>79</v>
      </c>
      <c r="AT140" s="167" t="s">
        <v>70</v>
      </c>
      <c r="AU140" s="167" t="s">
        <v>71</v>
      </c>
      <c r="AY140" s="159" t="s">
        <v>134</v>
      </c>
      <c r="BK140" s="168">
        <f>BK141</f>
        <v>0</v>
      </c>
    </row>
    <row r="141" spans="2:65" s="10" customFormat="1" ht="19.95" customHeight="1">
      <c r="B141" s="158"/>
      <c r="D141" s="159" t="s">
        <v>70</v>
      </c>
      <c r="E141" s="169" t="s">
        <v>133</v>
      </c>
      <c r="F141" s="169" t="s">
        <v>1073</v>
      </c>
      <c r="I141" s="161"/>
      <c r="J141" s="170">
        <f>BK141</f>
        <v>0</v>
      </c>
      <c r="L141" s="158"/>
      <c r="M141" s="163"/>
      <c r="N141" s="164"/>
      <c r="O141" s="164"/>
      <c r="P141" s="165">
        <f>SUM(P142:P146)</f>
        <v>0</v>
      </c>
      <c r="Q141" s="164"/>
      <c r="R141" s="165">
        <f>SUM(R142:R146)</f>
        <v>0</v>
      </c>
      <c r="S141" s="164"/>
      <c r="T141" s="166">
        <f>SUM(T142:T146)</f>
        <v>0</v>
      </c>
      <c r="AR141" s="159" t="s">
        <v>79</v>
      </c>
      <c r="AT141" s="167" t="s">
        <v>70</v>
      </c>
      <c r="AU141" s="167" t="s">
        <v>79</v>
      </c>
      <c r="AY141" s="159" t="s">
        <v>134</v>
      </c>
      <c r="BK141" s="168">
        <f>SUM(BK142:BK146)</f>
        <v>0</v>
      </c>
    </row>
    <row r="142" spans="2:65" s="1" customFormat="1" ht="16.5" customHeight="1">
      <c r="B142" s="171"/>
      <c r="C142" s="172" t="s">
        <v>454</v>
      </c>
      <c r="D142" s="172" t="s">
        <v>137</v>
      </c>
      <c r="E142" s="173" t="s">
        <v>1074</v>
      </c>
      <c r="F142" s="174" t="s">
        <v>1075</v>
      </c>
      <c r="G142" s="175" t="s">
        <v>660</v>
      </c>
      <c r="H142" s="176">
        <v>8</v>
      </c>
      <c r="I142" s="177"/>
      <c r="J142" s="178">
        <f>ROUND(I142*H142,2)</f>
        <v>0</v>
      </c>
      <c r="K142" s="174" t="s">
        <v>5</v>
      </c>
      <c r="L142" s="39"/>
      <c r="M142" s="179" t="s">
        <v>5</v>
      </c>
      <c r="N142" s="180" t="s">
        <v>42</v>
      </c>
      <c r="O142" s="40"/>
      <c r="P142" s="181">
        <f>O142*H142</f>
        <v>0</v>
      </c>
      <c r="Q142" s="181">
        <v>0</v>
      </c>
      <c r="R142" s="181">
        <f>Q142*H142</f>
        <v>0</v>
      </c>
      <c r="S142" s="181">
        <v>0</v>
      </c>
      <c r="T142" s="182">
        <f>S142*H142</f>
        <v>0</v>
      </c>
      <c r="AR142" s="22" t="s">
        <v>152</v>
      </c>
      <c r="AT142" s="22" t="s">
        <v>137</v>
      </c>
      <c r="AU142" s="22" t="s">
        <v>81</v>
      </c>
      <c r="AY142" s="22" t="s">
        <v>134</v>
      </c>
      <c r="BE142" s="183">
        <f>IF(N142="základní",J142,0)</f>
        <v>0</v>
      </c>
      <c r="BF142" s="183">
        <f>IF(N142="snížená",J142,0)</f>
        <v>0</v>
      </c>
      <c r="BG142" s="183">
        <f>IF(N142="zákl. přenesená",J142,0)</f>
        <v>0</v>
      </c>
      <c r="BH142" s="183">
        <f>IF(N142="sníž. přenesená",J142,0)</f>
        <v>0</v>
      </c>
      <c r="BI142" s="183">
        <f>IF(N142="nulová",J142,0)</f>
        <v>0</v>
      </c>
      <c r="BJ142" s="22" t="s">
        <v>79</v>
      </c>
      <c r="BK142" s="183">
        <f>ROUND(I142*H142,2)</f>
        <v>0</v>
      </c>
      <c r="BL142" s="22" t="s">
        <v>152</v>
      </c>
      <c r="BM142" s="22" t="s">
        <v>1076</v>
      </c>
    </row>
    <row r="143" spans="2:65" s="1" customFormat="1" ht="16.5" customHeight="1">
      <c r="B143" s="171"/>
      <c r="C143" s="172" t="s">
        <v>459</v>
      </c>
      <c r="D143" s="172" t="s">
        <v>137</v>
      </c>
      <c r="E143" s="173" t="s">
        <v>1077</v>
      </c>
      <c r="F143" s="174" t="s">
        <v>1078</v>
      </c>
      <c r="G143" s="175" t="s">
        <v>140</v>
      </c>
      <c r="H143" s="176">
        <v>1</v>
      </c>
      <c r="I143" s="177"/>
      <c r="J143" s="178">
        <f>ROUND(I143*H143,2)</f>
        <v>0</v>
      </c>
      <c r="K143" s="174" t="s">
        <v>5</v>
      </c>
      <c r="L143" s="39"/>
      <c r="M143" s="179" t="s">
        <v>5</v>
      </c>
      <c r="N143" s="180" t="s">
        <v>42</v>
      </c>
      <c r="O143" s="40"/>
      <c r="P143" s="181">
        <f>O143*H143</f>
        <v>0</v>
      </c>
      <c r="Q143" s="181">
        <v>0</v>
      </c>
      <c r="R143" s="181">
        <f>Q143*H143</f>
        <v>0</v>
      </c>
      <c r="S143" s="181">
        <v>0</v>
      </c>
      <c r="T143" s="182">
        <f>S143*H143</f>
        <v>0</v>
      </c>
      <c r="AR143" s="22" t="s">
        <v>152</v>
      </c>
      <c r="AT143" s="22" t="s">
        <v>137</v>
      </c>
      <c r="AU143" s="22" t="s">
        <v>81</v>
      </c>
      <c r="AY143" s="22" t="s">
        <v>134</v>
      </c>
      <c r="BE143" s="183">
        <f>IF(N143="základní",J143,0)</f>
        <v>0</v>
      </c>
      <c r="BF143" s="183">
        <f>IF(N143="snížená",J143,0)</f>
        <v>0</v>
      </c>
      <c r="BG143" s="183">
        <f>IF(N143="zákl. přenesená",J143,0)</f>
        <v>0</v>
      </c>
      <c r="BH143" s="183">
        <f>IF(N143="sníž. přenesená",J143,0)</f>
        <v>0</v>
      </c>
      <c r="BI143" s="183">
        <f>IF(N143="nulová",J143,0)</f>
        <v>0</v>
      </c>
      <c r="BJ143" s="22" t="s">
        <v>79</v>
      </c>
      <c r="BK143" s="183">
        <f>ROUND(I143*H143,2)</f>
        <v>0</v>
      </c>
      <c r="BL143" s="22" t="s">
        <v>152</v>
      </c>
      <c r="BM143" s="22" t="s">
        <v>1079</v>
      </c>
    </row>
    <row r="144" spans="2:65" s="1" customFormat="1" ht="16.5" customHeight="1">
      <c r="B144" s="171"/>
      <c r="C144" s="172" t="s">
        <v>464</v>
      </c>
      <c r="D144" s="172" t="s">
        <v>137</v>
      </c>
      <c r="E144" s="173" t="s">
        <v>1080</v>
      </c>
      <c r="F144" s="174" t="s">
        <v>1081</v>
      </c>
      <c r="G144" s="175" t="s">
        <v>140</v>
      </c>
      <c r="H144" s="176">
        <v>1</v>
      </c>
      <c r="I144" s="177"/>
      <c r="J144" s="178">
        <f>ROUND(I144*H144,2)</f>
        <v>0</v>
      </c>
      <c r="K144" s="174" t="s">
        <v>5</v>
      </c>
      <c r="L144" s="39"/>
      <c r="M144" s="179" t="s">
        <v>5</v>
      </c>
      <c r="N144" s="180" t="s">
        <v>42</v>
      </c>
      <c r="O144" s="40"/>
      <c r="P144" s="181">
        <f>O144*H144</f>
        <v>0</v>
      </c>
      <c r="Q144" s="181">
        <v>0</v>
      </c>
      <c r="R144" s="181">
        <f>Q144*H144</f>
        <v>0</v>
      </c>
      <c r="S144" s="181">
        <v>0</v>
      </c>
      <c r="T144" s="182">
        <f>S144*H144</f>
        <v>0</v>
      </c>
      <c r="AR144" s="22" t="s">
        <v>152</v>
      </c>
      <c r="AT144" s="22" t="s">
        <v>137</v>
      </c>
      <c r="AU144" s="22" t="s">
        <v>81</v>
      </c>
      <c r="AY144" s="22" t="s">
        <v>134</v>
      </c>
      <c r="BE144" s="183">
        <f>IF(N144="základní",J144,0)</f>
        <v>0</v>
      </c>
      <c r="BF144" s="183">
        <f>IF(N144="snížená",J144,0)</f>
        <v>0</v>
      </c>
      <c r="BG144" s="183">
        <f>IF(N144="zákl. přenesená",J144,0)</f>
        <v>0</v>
      </c>
      <c r="BH144" s="183">
        <f>IF(N144="sníž. přenesená",J144,0)</f>
        <v>0</v>
      </c>
      <c r="BI144" s="183">
        <f>IF(N144="nulová",J144,0)</f>
        <v>0</v>
      </c>
      <c r="BJ144" s="22" t="s">
        <v>79</v>
      </c>
      <c r="BK144" s="183">
        <f>ROUND(I144*H144,2)</f>
        <v>0</v>
      </c>
      <c r="BL144" s="22" t="s">
        <v>152</v>
      </c>
      <c r="BM144" s="22" t="s">
        <v>1082</v>
      </c>
    </row>
    <row r="145" spans="2:65" s="1" customFormat="1" ht="16.5" customHeight="1">
      <c r="B145" s="171"/>
      <c r="C145" s="172" t="s">
        <v>471</v>
      </c>
      <c r="D145" s="172" t="s">
        <v>137</v>
      </c>
      <c r="E145" s="173" t="s">
        <v>1083</v>
      </c>
      <c r="F145" s="174" t="s">
        <v>1084</v>
      </c>
      <c r="G145" s="175" t="s">
        <v>140</v>
      </c>
      <c r="H145" s="176">
        <v>1</v>
      </c>
      <c r="I145" s="177"/>
      <c r="J145" s="178">
        <f>ROUND(I145*H145,2)</f>
        <v>0</v>
      </c>
      <c r="K145" s="174" t="s">
        <v>5</v>
      </c>
      <c r="L145" s="39"/>
      <c r="M145" s="179" t="s">
        <v>5</v>
      </c>
      <c r="N145" s="180" t="s">
        <v>42</v>
      </c>
      <c r="O145" s="40"/>
      <c r="P145" s="181">
        <f>O145*H145</f>
        <v>0</v>
      </c>
      <c r="Q145" s="181">
        <v>0</v>
      </c>
      <c r="R145" s="181">
        <f>Q145*H145</f>
        <v>0</v>
      </c>
      <c r="S145" s="181">
        <v>0</v>
      </c>
      <c r="T145" s="182">
        <f>S145*H145</f>
        <v>0</v>
      </c>
      <c r="AR145" s="22" t="s">
        <v>152</v>
      </c>
      <c r="AT145" s="22" t="s">
        <v>137</v>
      </c>
      <c r="AU145" s="22" t="s">
        <v>81</v>
      </c>
      <c r="AY145" s="22" t="s">
        <v>134</v>
      </c>
      <c r="BE145" s="183">
        <f>IF(N145="základní",J145,0)</f>
        <v>0</v>
      </c>
      <c r="BF145" s="183">
        <f>IF(N145="snížená",J145,0)</f>
        <v>0</v>
      </c>
      <c r="BG145" s="183">
        <f>IF(N145="zákl. přenesená",J145,0)</f>
        <v>0</v>
      </c>
      <c r="BH145" s="183">
        <f>IF(N145="sníž. přenesená",J145,0)</f>
        <v>0</v>
      </c>
      <c r="BI145" s="183">
        <f>IF(N145="nulová",J145,0)</f>
        <v>0</v>
      </c>
      <c r="BJ145" s="22" t="s">
        <v>79</v>
      </c>
      <c r="BK145" s="183">
        <f>ROUND(I145*H145,2)</f>
        <v>0</v>
      </c>
      <c r="BL145" s="22" t="s">
        <v>152</v>
      </c>
      <c r="BM145" s="22" t="s">
        <v>1085</v>
      </c>
    </row>
    <row r="146" spans="2:65" s="1" customFormat="1" ht="16.5" customHeight="1">
      <c r="B146" s="171"/>
      <c r="C146" s="172" t="s">
        <v>476</v>
      </c>
      <c r="D146" s="172" t="s">
        <v>137</v>
      </c>
      <c r="E146" s="173" t="s">
        <v>1086</v>
      </c>
      <c r="F146" s="174" t="s">
        <v>1087</v>
      </c>
      <c r="G146" s="175" t="s">
        <v>140</v>
      </c>
      <c r="H146" s="176">
        <v>1</v>
      </c>
      <c r="I146" s="177"/>
      <c r="J146" s="178">
        <f>ROUND(I146*H146,2)</f>
        <v>0</v>
      </c>
      <c r="K146" s="174" t="s">
        <v>5</v>
      </c>
      <c r="L146" s="39"/>
      <c r="M146" s="179" t="s">
        <v>5</v>
      </c>
      <c r="N146" s="184" t="s">
        <v>42</v>
      </c>
      <c r="O146" s="185"/>
      <c r="P146" s="186">
        <f>O146*H146</f>
        <v>0</v>
      </c>
      <c r="Q146" s="186">
        <v>0</v>
      </c>
      <c r="R146" s="186">
        <f>Q146*H146</f>
        <v>0</v>
      </c>
      <c r="S146" s="186">
        <v>0</v>
      </c>
      <c r="T146" s="187">
        <f>S146*H146</f>
        <v>0</v>
      </c>
      <c r="AR146" s="22" t="s">
        <v>152</v>
      </c>
      <c r="AT146" s="22" t="s">
        <v>137</v>
      </c>
      <c r="AU146" s="22" t="s">
        <v>81</v>
      </c>
      <c r="AY146" s="22" t="s">
        <v>134</v>
      </c>
      <c r="BE146" s="183">
        <f>IF(N146="základní",J146,0)</f>
        <v>0</v>
      </c>
      <c r="BF146" s="183">
        <f>IF(N146="snížená",J146,0)</f>
        <v>0</v>
      </c>
      <c r="BG146" s="183">
        <f>IF(N146="zákl. přenesená",J146,0)</f>
        <v>0</v>
      </c>
      <c r="BH146" s="183">
        <f>IF(N146="sníž. přenesená",J146,0)</f>
        <v>0</v>
      </c>
      <c r="BI146" s="183">
        <f>IF(N146="nulová",J146,0)</f>
        <v>0</v>
      </c>
      <c r="BJ146" s="22" t="s">
        <v>79</v>
      </c>
      <c r="BK146" s="183">
        <f>ROUND(I146*H146,2)</f>
        <v>0</v>
      </c>
      <c r="BL146" s="22" t="s">
        <v>152</v>
      </c>
      <c r="BM146" s="22" t="s">
        <v>1088</v>
      </c>
    </row>
    <row r="147" spans="2:65" s="1" customFormat="1" ht="6.9" customHeight="1">
      <c r="B147" s="54"/>
      <c r="C147" s="55"/>
      <c r="D147" s="55"/>
      <c r="E147" s="55"/>
      <c r="F147" s="55"/>
      <c r="G147" s="55"/>
      <c r="H147" s="55"/>
      <c r="I147" s="125"/>
      <c r="J147" s="55"/>
      <c r="K147" s="55"/>
      <c r="L147" s="39"/>
    </row>
  </sheetData>
  <autoFilter ref="C81:K146"/>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8"/>
  <sheetViews>
    <sheetView showGridLines="0" workbookViewId="0">
      <pane ySplit="1" topLeftCell="A77" activePane="bottomLeft" state="frozen"/>
      <selection pane="bottomLeft" activeCell="J13" sqref="J13"/>
    </sheetView>
  </sheetViews>
  <sheetFormatPr defaultRowHeight="14.4"/>
  <cols>
    <col min="1" max="1" width="8.28515625" customWidth="1"/>
    <col min="2" max="2" width="1.7109375" customWidth="1"/>
    <col min="3" max="3" width="4.140625" customWidth="1"/>
    <col min="4" max="4" width="4.28515625" customWidth="1"/>
    <col min="5" max="5" width="17.140625" customWidth="1"/>
    <col min="6" max="6" width="75" customWidth="1"/>
    <col min="7" max="7" width="8.7109375" customWidth="1"/>
    <col min="8" max="8" width="11.140625" customWidth="1"/>
    <col min="9" max="9" width="12.7109375" style="97" customWidth="1"/>
    <col min="10" max="10" width="23.42578125" customWidth="1"/>
    <col min="11" max="11" width="15.42578125" customWidth="1"/>
    <col min="13" max="18" width="9.28515625" hidden="1"/>
    <col min="19" max="19" width="8.140625" hidden="1" customWidth="1"/>
    <col min="20" max="20" width="29.710937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1" spans="1:70" ht="21.75" customHeight="1">
      <c r="A1" s="19"/>
      <c r="B1" s="98"/>
      <c r="C1" s="98"/>
      <c r="D1" s="99" t="s">
        <v>1</v>
      </c>
      <c r="E1" s="98"/>
      <c r="F1" s="100" t="s">
        <v>97</v>
      </c>
      <c r="G1" s="344" t="s">
        <v>98</v>
      </c>
      <c r="H1" s="344"/>
      <c r="I1" s="101"/>
      <c r="J1" s="100" t="s">
        <v>99</v>
      </c>
      <c r="K1" s="99" t="s">
        <v>100</v>
      </c>
      <c r="L1" s="100" t="s">
        <v>101</v>
      </c>
      <c r="M1" s="100"/>
      <c r="N1" s="100"/>
      <c r="O1" s="100"/>
      <c r="P1" s="100"/>
      <c r="Q1" s="100"/>
      <c r="R1" s="100"/>
      <c r="S1" s="100"/>
      <c r="T1" s="100"/>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 customHeight="1">
      <c r="L2" s="334" t="s">
        <v>8</v>
      </c>
      <c r="M2" s="335"/>
      <c r="N2" s="335"/>
      <c r="O2" s="335"/>
      <c r="P2" s="335"/>
      <c r="Q2" s="335"/>
      <c r="R2" s="335"/>
      <c r="S2" s="335"/>
      <c r="T2" s="335"/>
      <c r="U2" s="335"/>
      <c r="V2" s="335"/>
      <c r="AT2" s="22" t="s">
        <v>93</v>
      </c>
    </row>
    <row r="3" spans="1:70" ht="6.9" customHeight="1">
      <c r="B3" s="23"/>
      <c r="C3" s="24"/>
      <c r="D3" s="24"/>
      <c r="E3" s="24"/>
      <c r="F3" s="24"/>
      <c r="G3" s="24"/>
      <c r="H3" s="24"/>
      <c r="I3" s="102"/>
      <c r="J3" s="24"/>
      <c r="K3" s="25"/>
      <c r="AT3" s="22" t="s">
        <v>81</v>
      </c>
    </row>
    <row r="4" spans="1:70" ht="36.9" customHeight="1">
      <c r="B4" s="26"/>
      <c r="C4" s="27"/>
      <c r="D4" s="28" t="s">
        <v>102</v>
      </c>
      <c r="E4" s="27"/>
      <c r="F4" s="27"/>
      <c r="G4" s="27"/>
      <c r="H4" s="27"/>
      <c r="I4" s="103"/>
      <c r="J4" s="27"/>
      <c r="K4" s="29"/>
      <c r="M4" s="30" t="s">
        <v>13</v>
      </c>
      <c r="AT4" s="22" t="s">
        <v>6</v>
      </c>
    </row>
    <row r="5" spans="1:70" ht="6.9" customHeight="1">
      <c r="B5" s="26"/>
      <c r="C5" s="27"/>
      <c r="D5" s="27"/>
      <c r="E5" s="27"/>
      <c r="F5" s="27"/>
      <c r="G5" s="27"/>
      <c r="H5" s="27"/>
      <c r="I5" s="103"/>
      <c r="J5" s="27"/>
      <c r="K5" s="29"/>
    </row>
    <row r="6" spans="1:70" ht="13.2">
      <c r="B6" s="26"/>
      <c r="C6" s="27"/>
      <c r="D6" s="35" t="s">
        <v>19</v>
      </c>
      <c r="E6" s="27"/>
      <c r="F6" s="27"/>
      <c r="G6" s="27"/>
      <c r="H6" s="27"/>
      <c r="I6" s="103"/>
      <c r="J6" s="27"/>
      <c r="K6" s="29"/>
    </row>
    <row r="7" spans="1:70" ht="16.5" customHeight="1">
      <c r="B7" s="26"/>
      <c r="C7" s="27"/>
      <c r="D7" s="27"/>
      <c r="E7" s="336" t="str">
        <f>'Rekapitulace stavby'!K6</f>
        <v>Praha bez bariér - Komunardů - úpravy zastávek</v>
      </c>
      <c r="F7" s="337"/>
      <c r="G7" s="337"/>
      <c r="H7" s="337"/>
      <c r="I7" s="103"/>
      <c r="J7" s="27"/>
      <c r="K7" s="29"/>
    </row>
    <row r="8" spans="1:70" s="1" customFormat="1" ht="13.2">
      <c r="B8" s="39"/>
      <c r="C8" s="40"/>
      <c r="D8" s="35" t="s">
        <v>103</v>
      </c>
      <c r="E8" s="40"/>
      <c r="F8" s="40"/>
      <c r="G8" s="40"/>
      <c r="H8" s="40"/>
      <c r="I8" s="104"/>
      <c r="J8" s="40"/>
      <c r="K8" s="43"/>
    </row>
    <row r="9" spans="1:70" s="1" customFormat="1" ht="36.9" customHeight="1">
      <c r="B9" s="39"/>
      <c r="C9" s="40"/>
      <c r="D9" s="40"/>
      <c r="E9" s="338" t="s">
        <v>1089</v>
      </c>
      <c r="F9" s="339"/>
      <c r="G9" s="339"/>
      <c r="H9" s="339"/>
      <c r="I9" s="104"/>
      <c r="J9" s="40"/>
      <c r="K9" s="43"/>
    </row>
    <row r="10" spans="1:70" s="1" customFormat="1" ht="12">
      <c r="B10" s="39"/>
      <c r="C10" s="40"/>
      <c r="D10" s="40"/>
      <c r="E10" s="40"/>
      <c r="F10" s="40"/>
      <c r="G10" s="40"/>
      <c r="H10" s="40"/>
      <c r="I10" s="104"/>
      <c r="J10" s="40"/>
      <c r="K10" s="43"/>
    </row>
    <row r="11" spans="1:70" s="1" customFormat="1" ht="14.4" customHeight="1">
      <c r="B11" s="39"/>
      <c r="C11" s="40"/>
      <c r="D11" s="35" t="s">
        <v>21</v>
      </c>
      <c r="E11" s="40"/>
      <c r="F11" s="33" t="s">
        <v>5</v>
      </c>
      <c r="G11" s="40"/>
      <c r="H11" s="40"/>
      <c r="I11" s="105" t="s">
        <v>22</v>
      </c>
      <c r="J11" s="33" t="s">
        <v>5</v>
      </c>
      <c r="K11" s="43"/>
    </row>
    <row r="12" spans="1:70" s="1" customFormat="1" ht="14.4" customHeight="1">
      <c r="B12" s="39"/>
      <c r="C12" s="40"/>
      <c r="D12" s="35" t="s">
        <v>23</v>
      </c>
      <c r="E12" s="40"/>
      <c r="F12" s="33" t="s">
        <v>24</v>
      </c>
      <c r="G12" s="40"/>
      <c r="H12" s="40"/>
      <c r="I12" s="105" t="s">
        <v>25</v>
      </c>
      <c r="J12" s="106" t="str">
        <f>'Rekapitulace stavby'!AN8</f>
        <v>29. 11. 2017</v>
      </c>
      <c r="K12" s="43"/>
    </row>
    <row r="13" spans="1:70" s="1" customFormat="1" ht="10.8" customHeight="1">
      <c r="B13" s="39"/>
      <c r="C13" s="40"/>
      <c r="D13" s="40"/>
      <c r="E13" s="40"/>
      <c r="F13" s="40"/>
      <c r="G13" s="40"/>
      <c r="H13" s="40"/>
      <c r="I13" s="104"/>
      <c r="J13" s="40"/>
      <c r="K13" s="43"/>
    </row>
    <row r="14" spans="1:70" s="1" customFormat="1" ht="14.4" customHeight="1">
      <c r="B14" s="39"/>
      <c r="C14" s="40"/>
      <c r="D14" s="35" t="s">
        <v>27</v>
      </c>
      <c r="E14" s="40"/>
      <c r="F14" s="40"/>
      <c r="G14" s="40"/>
      <c r="H14" s="40"/>
      <c r="I14" s="105" t="s">
        <v>28</v>
      </c>
      <c r="J14" s="33" t="str">
        <f>IF('Rekapitulace stavby'!AN10="","",'Rekapitulace stavby'!AN10)</f>
        <v/>
      </c>
      <c r="K14" s="43"/>
    </row>
    <row r="15" spans="1:70" s="1" customFormat="1" ht="18" customHeight="1">
      <c r="B15" s="39"/>
      <c r="C15" s="40"/>
      <c r="D15" s="40"/>
      <c r="E15" s="33" t="str">
        <f>IF('Rekapitulace stavby'!E11="","",'Rekapitulace stavby'!E11)</f>
        <v xml:space="preserve"> </v>
      </c>
      <c r="F15" s="40"/>
      <c r="G15" s="40"/>
      <c r="H15" s="40"/>
      <c r="I15" s="105" t="s">
        <v>30</v>
      </c>
      <c r="J15" s="33" t="str">
        <f>IF('Rekapitulace stavby'!AN11="","",'Rekapitulace stavby'!AN11)</f>
        <v/>
      </c>
      <c r="K15" s="43"/>
    </row>
    <row r="16" spans="1:70" s="1" customFormat="1" ht="6.9" customHeight="1">
      <c r="B16" s="39"/>
      <c r="C16" s="40"/>
      <c r="D16" s="40"/>
      <c r="E16" s="40"/>
      <c r="F16" s="40"/>
      <c r="G16" s="40"/>
      <c r="H16" s="40"/>
      <c r="I16" s="104"/>
      <c r="J16" s="40"/>
      <c r="K16" s="43"/>
    </row>
    <row r="17" spans="2:11" s="1" customFormat="1" ht="14.4" customHeight="1">
      <c r="B17" s="39"/>
      <c r="C17" s="40"/>
      <c r="D17" s="35" t="s">
        <v>31</v>
      </c>
      <c r="E17" s="40"/>
      <c r="F17" s="40"/>
      <c r="G17" s="40"/>
      <c r="H17" s="40"/>
      <c r="I17" s="105"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05" t="s">
        <v>30</v>
      </c>
      <c r="J18" s="33" t="str">
        <f>IF('Rekapitulace stavby'!AN14="Vyplň údaj","",IF('Rekapitulace stavby'!AN14="","",'Rekapitulace stavby'!AN14))</f>
        <v/>
      </c>
      <c r="K18" s="43"/>
    </row>
    <row r="19" spans="2:11" s="1" customFormat="1" ht="6.9" customHeight="1">
      <c r="B19" s="39"/>
      <c r="C19" s="40"/>
      <c r="D19" s="40"/>
      <c r="E19" s="40"/>
      <c r="F19" s="40"/>
      <c r="G19" s="40"/>
      <c r="H19" s="40"/>
      <c r="I19" s="104"/>
      <c r="J19" s="40"/>
      <c r="K19" s="43"/>
    </row>
    <row r="20" spans="2:11" s="1" customFormat="1" ht="14.4" customHeight="1">
      <c r="B20" s="39"/>
      <c r="C20" s="40"/>
      <c r="D20" s="35" t="s">
        <v>33</v>
      </c>
      <c r="E20" s="40"/>
      <c r="F20" s="40"/>
      <c r="G20" s="40"/>
      <c r="H20" s="40"/>
      <c r="I20" s="105" t="s">
        <v>28</v>
      </c>
      <c r="J20" s="33" t="str">
        <f>IF('Rekapitulace stavby'!AN16="","",'Rekapitulace stavby'!AN16)</f>
        <v/>
      </c>
      <c r="K20" s="43"/>
    </row>
    <row r="21" spans="2:11" s="1" customFormat="1" ht="18" customHeight="1">
      <c r="B21" s="39"/>
      <c r="C21" s="40"/>
      <c r="D21" s="40"/>
      <c r="E21" s="33" t="str">
        <f>IF('Rekapitulace stavby'!E17="","",'Rekapitulace stavby'!E17)</f>
        <v xml:space="preserve"> </v>
      </c>
      <c r="F21" s="40"/>
      <c r="G21" s="40"/>
      <c r="H21" s="40"/>
      <c r="I21" s="105" t="s">
        <v>30</v>
      </c>
      <c r="J21" s="33" t="str">
        <f>IF('Rekapitulace stavby'!AN17="","",'Rekapitulace stavby'!AN17)</f>
        <v/>
      </c>
      <c r="K21" s="43"/>
    </row>
    <row r="22" spans="2:11" s="1" customFormat="1" ht="6.9" customHeight="1">
      <c r="B22" s="39"/>
      <c r="C22" s="40"/>
      <c r="D22" s="40"/>
      <c r="E22" s="40"/>
      <c r="F22" s="40"/>
      <c r="G22" s="40"/>
      <c r="H22" s="40"/>
      <c r="I22" s="104"/>
      <c r="J22" s="40"/>
      <c r="K22" s="43"/>
    </row>
    <row r="23" spans="2:11" s="1" customFormat="1" ht="14.4" customHeight="1">
      <c r="B23" s="39"/>
      <c r="C23" s="40"/>
      <c r="D23" s="35" t="s">
        <v>35</v>
      </c>
      <c r="E23" s="40"/>
      <c r="F23" s="40"/>
      <c r="G23" s="40"/>
      <c r="H23" s="40"/>
      <c r="I23" s="104"/>
      <c r="J23" s="40"/>
      <c r="K23" s="43"/>
    </row>
    <row r="24" spans="2:11" s="6" customFormat="1" ht="16.5" customHeight="1">
      <c r="B24" s="107"/>
      <c r="C24" s="108"/>
      <c r="D24" s="108"/>
      <c r="E24" s="306" t="s">
        <v>5</v>
      </c>
      <c r="F24" s="306"/>
      <c r="G24" s="306"/>
      <c r="H24" s="306"/>
      <c r="I24" s="109"/>
      <c r="J24" s="108"/>
      <c r="K24" s="110"/>
    </row>
    <row r="25" spans="2:11" s="1" customFormat="1" ht="6.9" customHeight="1">
      <c r="B25" s="39"/>
      <c r="C25" s="40"/>
      <c r="D25" s="40"/>
      <c r="E25" s="40"/>
      <c r="F25" s="40"/>
      <c r="G25" s="40"/>
      <c r="H25" s="40"/>
      <c r="I25" s="104"/>
      <c r="J25" s="40"/>
      <c r="K25" s="43"/>
    </row>
    <row r="26" spans="2:11" s="1" customFormat="1" ht="6.9" customHeight="1">
      <c r="B26" s="39"/>
      <c r="C26" s="40"/>
      <c r="D26" s="66"/>
      <c r="E26" s="66"/>
      <c r="F26" s="66"/>
      <c r="G26" s="66"/>
      <c r="H26" s="66"/>
      <c r="I26" s="111"/>
      <c r="J26" s="66"/>
      <c r="K26" s="112"/>
    </row>
    <row r="27" spans="2:11" s="1" customFormat="1" ht="25.35" customHeight="1">
      <c r="B27" s="39"/>
      <c r="C27" s="40"/>
      <c r="D27" s="113" t="s">
        <v>37</v>
      </c>
      <c r="E27" s="40"/>
      <c r="F27" s="40"/>
      <c r="G27" s="40"/>
      <c r="H27" s="40"/>
      <c r="I27" s="104"/>
      <c r="J27" s="114">
        <f>ROUND(J86,2)</f>
        <v>0</v>
      </c>
      <c r="K27" s="43"/>
    </row>
    <row r="28" spans="2:11" s="1" customFormat="1" ht="6.9" customHeight="1">
      <c r="B28" s="39"/>
      <c r="C28" s="40"/>
      <c r="D28" s="66"/>
      <c r="E28" s="66"/>
      <c r="F28" s="66"/>
      <c r="G28" s="66"/>
      <c r="H28" s="66"/>
      <c r="I28" s="111"/>
      <c r="J28" s="66"/>
      <c r="K28" s="112"/>
    </row>
    <row r="29" spans="2:11" s="1" customFormat="1" ht="14.4" customHeight="1">
      <c r="B29" s="39"/>
      <c r="C29" s="40"/>
      <c r="D29" s="40"/>
      <c r="E29" s="40"/>
      <c r="F29" s="44" t="s">
        <v>39</v>
      </c>
      <c r="G29" s="40"/>
      <c r="H29" s="40"/>
      <c r="I29" s="115" t="s">
        <v>38</v>
      </c>
      <c r="J29" s="44" t="s">
        <v>40</v>
      </c>
      <c r="K29" s="43"/>
    </row>
    <row r="30" spans="2:11" s="1" customFormat="1" ht="14.4" customHeight="1">
      <c r="B30" s="39"/>
      <c r="C30" s="40"/>
      <c r="D30" s="47" t="s">
        <v>41</v>
      </c>
      <c r="E30" s="47" t="s">
        <v>42</v>
      </c>
      <c r="F30" s="116">
        <f>ROUND(SUM(BE86:BE127), 2)</f>
        <v>0</v>
      </c>
      <c r="G30" s="40"/>
      <c r="H30" s="40"/>
      <c r="I30" s="117">
        <v>0.21</v>
      </c>
      <c r="J30" s="116">
        <f>ROUND(ROUND((SUM(BE86:BE127)), 2)*I30, 2)</f>
        <v>0</v>
      </c>
      <c r="K30" s="43"/>
    </row>
    <row r="31" spans="2:11" s="1" customFormat="1" ht="14.4" customHeight="1">
      <c r="B31" s="39"/>
      <c r="C31" s="40"/>
      <c r="D31" s="40"/>
      <c r="E31" s="47" t="s">
        <v>43</v>
      </c>
      <c r="F31" s="116">
        <f>ROUND(SUM(BF86:BF127), 2)</f>
        <v>0</v>
      </c>
      <c r="G31" s="40"/>
      <c r="H31" s="40"/>
      <c r="I31" s="117">
        <v>0.15</v>
      </c>
      <c r="J31" s="116">
        <f>ROUND(ROUND((SUM(BF86:BF127)), 2)*I31, 2)</f>
        <v>0</v>
      </c>
      <c r="K31" s="43"/>
    </row>
    <row r="32" spans="2:11" s="1" customFormat="1" ht="14.4" hidden="1" customHeight="1">
      <c r="B32" s="39"/>
      <c r="C32" s="40"/>
      <c r="D32" s="40"/>
      <c r="E32" s="47" t="s">
        <v>44</v>
      </c>
      <c r="F32" s="116">
        <f>ROUND(SUM(BG86:BG127), 2)</f>
        <v>0</v>
      </c>
      <c r="G32" s="40"/>
      <c r="H32" s="40"/>
      <c r="I32" s="117">
        <v>0.21</v>
      </c>
      <c r="J32" s="116">
        <v>0</v>
      </c>
      <c r="K32" s="43"/>
    </row>
    <row r="33" spans="2:11" s="1" customFormat="1" ht="14.4" hidden="1" customHeight="1">
      <c r="B33" s="39"/>
      <c r="C33" s="40"/>
      <c r="D33" s="40"/>
      <c r="E33" s="47" t="s">
        <v>45</v>
      </c>
      <c r="F33" s="116">
        <f>ROUND(SUM(BH86:BH127), 2)</f>
        <v>0</v>
      </c>
      <c r="G33" s="40"/>
      <c r="H33" s="40"/>
      <c r="I33" s="117">
        <v>0.15</v>
      </c>
      <c r="J33" s="116">
        <v>0</v>
      </c>
      <c r="K33" s="43"/>
    </row>
    <row r="34" spans="2:11" s="1" customFormat="1" ht="14.4" hidden="1" customHeight="1">
      <c r="B34" s="39"/>
      <c r="C34" s="40"/>
      <c r="D34" s="40"/>
      <c r="E34" s="47" t="s">
        <v>46</v>
      </c>
      <c r="F34" s="116">
        <f>ROUND(SUM(BI86:BI127), 2)</f>
        <v>0</v>
      </c>
      <c r="G34" s="40"/>
      <c r="H34" s="40"/>
      <c r="I34" s="117">
        <v>0</v>
      </c>
      <c r="J34" s="116">
        <v>0</v>
      </c>
      <c r="K34" s="43"/>
    </row>
    <row r="35" spans="2:11" s="1" customFormat="1" ht="6.9" customHeight="1">
      <c r="B35" s="39"/>
      <c r="C35" s="40"/>
      <c r="D35" s="40"/>
      <c r="E35" s="40"/>
      <c r="F35" s="40"/>
      <c r="G35" s="40"/>
      <c r="H35" s="40"/>
      <c r="I35" s="104"/>
      <c r="J35" s="40"/>
      <c r="K35" s="43"/>
    </row>
    <row r="36" spans="2:11" s="1" customFormat="1" ht="25.35" customHeight="1">
      <c r="B36" s="39"/>
      <c r="C36" s="118"/>
      <c r="D36" s="119" t="s">
        <v>47</v>
      </c>
      <c r="E36" s="69"/>
      <c r="F36" s="69"/>
      <c r="G36" s="120" t="s">
        <v>48</v>
      </c>
      <c r="H36" s="121" t="s">
        <v>49</v>
      </c>
      <c r="I36" s="122"/>
      <c r="J36" s="123">
        <f>SUM(J27:J34)</f>
        <v>0</v>
      </c>
      <c r="K36" s="124"/>
    </row>
    <row r="37" spans="2:11" s="1" customFormat="1" ht="14.4" customHeight="1">
      <c r="B37" s="54"/>
      <c r="C37" s="55"/>
      <c r="D37" s="55"/>
      <c r="E37" s="55"/>
      <c r="F37" s="55"/>
      <c r="G37" s="55"/>
      <c r="H37" s="55"/>
      <c r="I37" s="125"/>
      <c r="J37" s="55"/>
      <c r="K37" s="56"/>
    </row>
    <row r="41" spans="2:11" s="1" customFormat="1" ht="6.9" customHeight="1">
      <c r="B41" s="57"/>
      <c r="C41" s="58"/>
      <c r="D41" s="58"/>
      <c r="E41" s="58"/>
      <c r="F41" s="58"/>
      <c r="G41" s="58"/>
      <c r="H41" s="58"/>
      <c r="I41" s="126"/>
      <c r="J41" s="58"/>
      <c r="K41" s="127"/>
    </row>
    <row r="42" spans="2:11" s="1" customFormat="1" ht="36.9" customHeight="1">
      <c r="B42" s="39"/>
      <c r="C42" s="28" t="s">
        <v>105</v>
      </c>
      <c r="D42" s="40"/>
      <c r="E42" s="40"/>
      <c r="F42" s="40"/>
      <c r="G42" s="40"/>
      <c r="H42" s="40"/>
      <c r="I42" s="104"/>
      <c r="J42" s="40"/>
      <c r="K42" s="43"/>
    </row>
    <row r="43" spans="2:11" s="1" customFormat="1" ht="6.9" customHeight="1">
      <c r="B43" s="39"/>
      <c r="C43" s="40"/>
      <c r="D43" s="40"/>
      <c r="E43" s="40"/>
      <c r="F43" s="40"/>
      <c r="G43" s="40"/>
      <c r="H43" s="40"/>
      <c r="I43" s="104"/>
      <c r="J43" s="40"/>
      <c r="K43" s="43"/>
    </row>
    <row r="44" spans="2:11" s="1" customFormat="1" ht="14.4" customHeight="1">
      <c r="B44" s="39"/>
      <c r="C44" s="35" t="s">
        <v>19</v>
      </c>
      <c r="D44" s="40"/>
      <c r="E44" s="40"/>
      <c r="F44" s="40"/>
      <c r="G44" s="40"/>
      <c r="H44" s="40"/>
      <c r="I44" s="104"/>
      <c r="J44" s="40"/>
      <c r="K44" s="43"/>
    </row>
    <row r="45" spans="2:11" s="1" customFormat="1" ht="16.5" customHeight="1">
      <c r="B45" s="39"/>
      <c r="C45" s="40"/>
      <c r="D45" s="40"/>
      <c r="E45" s="336" t="str">
        <f>E7</f>
        <v>Praha bez bariér - Komunardů - úpravy zastávek</v>
      </c>
      <c r="F45" s="337"/>
      <c r="G45" s="337"/>
      <c r="H45" s="337"/>
      <c r="I45" s="104"/>
      <c r="J45" s="40"/>
      <c r="K45" s="43"/>
    </row>
    <row r="46" spans="2:11" s="1" customFormat="1" ht="14.4" customHeight="1">
      <c r="B46" s="39"/>
      <c r="C46" s="35" t="s">
        <v>103</v>
      </c>
      <c r="D46" s="40"/>
      <c r="E46" s="40"/>
      <c r="F46" s="40"/>
      <c r="G46" s="40"/>
      <c r="H46" s="40"/>
      <c r="I46" s="104"/>
      <c r="J46" s="40"/>
      <c r="K46" s="43"/>
    </row>
    <row r="47" spans="2:11" s="1" customFormat="1" ht="17.25" customHeight="1">
      <c r="B47" s="39"/>
      <c r="C47" s="40"/>
      <c r="D47" s="40"/>
      <c r="E47" s="338" t="str">
        <f>E9</f>
        <v>SO 461 - Úprava trakčního vedení</v>
      </c>
      <c r="F47" s="339"/>
      <c r="G47" s="339"/>
      <c r="H47" s="339"/>
      <c r="I47" s="104"/>
      <c r="J47" s="40"/>
      <c r="K47" s="43"/>
    </row>
    <row r="48" spans="2:11" s="1" customFormat="1" ht="6.9" customHeight="1">
      <c r="B48" s="39"/>
      <c r="C48" s="40"/>
      <c r="D48" s="40"/>
      <c r="E48" s="40"/>
      <c r="F48" s="40"/>
      <c r="G48" s="40"/>
      <c r="H48" s="40"/>
      <c r="I48" s="104"/>
      <c r="J48" s="40"/>
      <c r="K48" s="43"/>
    </row>
    <row r="49" spans="2:47" s="1" customFormat="1" ht="18" customHeight="1">
      <c r="B49" s="39"/>
      <c r="C49" s="35" t="s">
        <v>23</v>
      </c>
      <c r="D49" s="40"/>
      <c r="E49" s="40"/>
      <c r="F49" s="33" t="str">
        <f>F12</f>
        <v>Praha 7 - Holešovice</v>
      </c>
      <c r="G49" s="40"/>
      <c r="H49" s="40"/>
      <c r="I49" s="105" t="s">
        <v>25</v>
      </c>
      <c r="J49" s="106" t="str">
        <f>IF(J12="","",J12)</f>
        <v>29. 11. 2017</v>
      </c>
      <c r="K49" s="43"/>
    </row>
    <row r="50" spans="2:47" s="1" customFormat="1" ht="6.9" customHeight="1">
      <c r="B50" s="39"/>
      <c r="C50" s="40"/>
      <c r="D50" s="40"/>
      <c r="E50" s="40"/>
      <c r="F50" s="40"/>
      <c r="G50" s="40"/>
      <c r="H50" s="40"/>
      <c r="I50" s="104"/>
      <c r="J50" s="40"/>
      <c r="K50" s="43"/>
    </row>
    <row r="51" spans="2:47" s="1" customFormat="1" ht="13.2">
      <c r="B51" s="39"/>
      <c r="C51" s="35" t="s">
        <v>27</v>
      </c>
      <c r="D51" s="40"/>
      <c r="E51" s="40"/>
      <c r="F51" s="33" t="str">
        <f>E15</f>
        <v xml:space="preserve"> </v>
      </c>
      <c r="G51" s="40"/>
      <c r="H51" s="40"/>
      <c r="I51" s="105" t="s">
        <v>33</v>
      </c>
      <c r="J51" s="306" t="str">
        <f>E21</f>
        <v xml:space="preserve"> </v>
      </c>
      <c r="K51" s="43"/>
    </row>
    <row r="52" spans="2:47" s="1" customFormat="1" ht="14.4" customHeight="1">
      <c r="B52" s="39"/>
      <c r="C52" s="35" t="s">
        <v>31</v>
      </c>
      <c r="D52" s="40"/>
      <c r="E52" s="40"/>
      <c r="F52" s="33" t="str">
        <f>IF(E18="","",E18)</f>
        <v/>
      </c>
      <c r="G52" s="40"/>
      <c r="H52" s="40"/>
      <c r="I52" s="104"/>
      <c r="J52" s="340"/>
      <c r="K52" s="43"/>
    </row>
    <row r="53" spans="2:47" s="1" customFormat="1" ht="10.35" customHeight="1">
      <c r="B53" s="39"/>
      <c r="C53" s="40"/>
      <c r="D53" s="40"/>
      <c r="E53" s="40"/>
      <c r="F53" s="40"/>
      <c r="G53" s="40"/>
      <c r="H53" s="40"/>
      <c r="I53" s="104"/>
      <c r="J53" s="40"/>
      <c r="K53" s="43"/>
    </row>
    <row r="54" spans="2:47" s="1" customFormat="1" ht="29.25" customHeight="1">
      <c r="B54" s="39"/>
      <c r="C54" s="128" t="s">
        <v>106</v>
      </c>
      <c r="D54" s="118"/>
      <c r="E54" s="118"/>
      <c r="F54" s="118"/>
      <c r="G54" s="118"/>
      <c r="H54" s="118"/>
      <c r="I54" s="129"/>
      <c r="J54" s="130" t="s">
        <v>107</v>
      </c>
      <c r="K54" s="131"/>
    </row>
    <row r="55" spans="2:47" s="1" customFormat="1" ht="10.35" customHeight="1">
      <c r="B55" s="39"/>
      <c r="C55" s="40"/>
      <c r="D55" s="40"/>
      <c r="E55" s="40"/>
      <c r="F55" s="40"/>
      <c r="G55" s="40"/>
      <c r="H55" s="40"/>
      <c r="I55" s="104"/>
      <c r="J55" s="40"/>
      <c r="K55" s="43"/>
    </row>
    <row r="56" spans="2:47" s="1" customFormat="1" ht="29.25" customHeight="1">
      <c r="B56" s="39"/>
      <c r="C56" s="132" t="s">
        <v>108</v>
      </c>
      <c r="D56" s="40"/>
      <c r="E56" s="40"/>
      <c r="F56" s="40"/>
      <c r="G56" s="40"/>
      <c r="H56" s="40"/>
      <c r="I56" s="104"/>
      <c r="J56" s="114">
        <f>J86</f>
        <v>0</v>
      </c>
      <c r="K56" s="43"/>
      <c r="AU56" s="22" t="s">
        <v>109</v>
      </c>
    </row>
    <row r="57" spans="2:47" s="7" customFormat="1" ht="24.9" customHeight="1">
      <c r="B57" s="133"/>
      <c r="C57" s="134"/>
      <c r="D57" s="135" t="s">
        <v>1090</v>
      </c>
      <c r="E57" s="136"/>
      <c r="F57" s="136"/>
      <c r="G57" s="136"/>
      <c r="H57" s="136"/>
      <c r="I57" s="137"/>
      <c r="J57" s="138">
        <f>J87</f>
        <v>0</v>
      </c>
      <c r="K57" s="139"/>
    </row>
    <row r="58" spans="2:47" s="8" customFormat="1" ht="19.95" customHeight="1">
      <c r="B58" s="140"/>
      <c r="C58" s="141"/>
      <c r="D58" s="142" t="s">
        <v>1091</v>
      </c>
      <c r="E58" s="143"/>
      <c r="F58" s="143"/>
      <c r="G58" s="143"/>
      <c r="H58" s="143"/>
      <c r="I58" s="144"/>
      <c r="J58" s="145">
        <f>J88</f>
        <v>0</v>
      </c>
      <c r="K58" s="146"/>
    </row>
    <row r="59" spans="2:47" s="8" customFormat="1" ht="19.95" customHeight="1">
      <c r="B59" s="140"/>
      <c r="C59" s="141"/>
      <c r="D59" s="142" t="s">
        <v>1092</v>
      </c>
      <c r="E59" s="143"/>
      <c r="F59" s="143"/>
      <c r="G59" s="143"/>
      <c r="H59" s="143"/>
      <c r="I59" s="144"/>
      <c r="J59" s="145">
        <f>J93</f>
        <v>0</v>
      </c>
      <c r="K59" s="146"/>
    </row>
    <row r="60" spans="2:47" s="8" customFormat="1" ht="19.95" customHeight="1">
      <c r="B60" s="140"/>
      <c r="C60" s="141"/>
      <c r="D60" s="142" t="s">
        <v>1093</v>
      </c>
      <c r="E60" s="143"/>
      <c r="F60" s="143"/>
      <c r="G60" s="143"/>
      <c r="H60" s="143"/>
      <c r="I60" s="144"/>
      <c r="J60" s="145">
        <f>J96</f>
        <v>0</v>
      </c>
      <c r="K60" s="146"/>
    </row>
    <row r="61" spans="2:47" s="8" customFormat="1" ht="19.95" customHeight="1">
      <c r="B61" s="140"/>
      <c r="C61" s="141"/>
      <c r="D61" s="142" t="s">
        <v>1094</v>
      </c>
      <c r="E61" s="143"/>
      <c r="F61" s="143"/>
      <c r="G61" s="143"/>
      <c r="H61" s="143"/>
      <c r="I61" s="144"/>
      <c r="J61" s="145">
        <f>J103</f>
        <v>0</v>
      </c>
      <c r="K61" s="146"/>
    </row>
    <row r="62" spans="2:47" s="8" customFormat="1" ht="19.95" customHeight="1">
      <c r="B62" s="140"/>
      <c r="C62" s="141"/>
      <c r="D62" s="142" t="s">
        <v>1095</v>
      </c>
      <c r="E62" s="143"/>
      <c r="F62" s="143"/>
      <c r="G62" s="143"/>
      <c r="H62" s="143"/>
      <c r="I62" s="144"/>
      <c r="J62" s="145">
        <f>J106</f>
        <v>0</v>
      </c>
      <c r="K62" s="146"/>
    </row>
    <row r="63" spans="2:47" s="8" customFormat="1" ht="19.95" customHeight="1">
      <c r="B63" s="140"/>
      <c r="C63" s="141"/>
      <c r="D63" s="142" t="s">
        <v>1096</v>
      </c>
      <c r="E63" s="143"/>
      <c r="F63" s="143"/>
      <c r="G63" s="143"/>
      <c r="H63" s="143"/>
      <c r="I63" s="144"/>
      <c r="J63" s="145">
        <f>J110</f>
        <v>0</v>
      </c>
      <c r="K63" s="146"/>
    </row>
    <row r="64" spans="2:47" s="8" customFormat="1" ht="19.95" customHeight="1">
      <c r="B64" s="140"/>
      <c r="C64" s="141"/>
      <c r="D64" s="142" t="s">
        <v>1097</v>
      </c>
      <c r="E64" s="143"/>
      <c r="F64" s="143"/>
      <c r="G64" s="143"/>
      <c r="H64" s="143"/>
      <c r="I64" s="144"/>
      <c r="J64" s="145">
        <f>J113</f>
        <v>0</v>
      </c>
      <c r="K64" s="146"/>
    </row>
    <row r="65" spans="2:12" s="8" customFormat="1" ht="19.95" customHeight="1">
      <c r="B65" s="140"/>
      <c r="C65" s="141"/>
      <c r="D65" s="142" t="s">
        <v>1098</v>
      </c>
      <c r="E65" s="143"/>
      <c r="F65" s="143"/>
      <c r="G65" s="143"/>
      <c r="H65" s="143"/>
      <c r="I65" s="144"/>
      <c r="J65" s="145">
        <f>J122</f>
        <v>0</v>
      </c>
      <c r="K65" s="146"/>
    </row>
    <row r="66" spans="2:12" s="8" customFormat="1" ht="19.95" customHeight="1">
      <c r="B66" s="140"/>
      <c r="C66" s="141"/>
      <c r="D66" s="142" t="s">
        <v>1099</v>
      </c>
      <c r="E66" s="143"/>
      <c r="F66" s="143"/>
      <c r="G66" s="143"/>
      <c r="H66" s="143"/>
      <c r="I66" s="144"/>
      <c r="J66" s="145">
        <f>J126</f>
        <v>0</v>
      </c>
      <c r="K66" s="146"/>
    </row>
    <row r="67" spans="2:12" s="1" customFormat="1" ht="21.75" customHeight="1">
      <c r="B67" s="39"/>
      <c r="C67" s="40"/>
      <c r="D67" s="40"/>
      <c r="E67" s="40"/>
      <c r="F67" s="40"/>
      <c r="G67" s="40"/>
      <c r="H67" s="40"/>
      <c r="I67" s="104"/>
      <c r="J67" s="40"/>
      <c r="K67" s="43"/>
    </row>
    <row r="68" spans="2:12" s="1" customFormat="1" ht="6.9" customHeight="1">
      <c r="B68" s="54"/>
      <c r="C68" s="55"/>
      <c r="D68" s="55"/>
      <c r="E68" s="55"/>
      <c r="F68" s="55"/>
      <c r="G68" s="55"/>
      <c r="H68" s="55"/>
      <c r="I68" s="125"/>
      <c r="J68" s="55"/>
      <c r="K68" s="56"/>
    </row>
    <row r="72" spans="2:12" s="1" customFormat="1" ht="6.9" customHeight="1">
      <c r="B72" s="57"/>
      <c r="C72" s="58"/>
      <c r="D72" s="58"/>
      <c r="E72" s="58"/>
      <c r="F72" s="58"/>
      <c r="G72" s="58"/>
      <c r="H72" s="58"/>
      <c r="I72" s="126"/>
      <c r="J72" s="58"/>
      <c r="K72" s="58"/>
      <c r="L72" s="39"/>
    </row>
    <row r="73" spans="2:12" s="1" customFormat="1" ht="36.9" customHeight="1">
      <c r="B73" s="39"/>
      <c r="C73" s="59" t="s">
        <v>117</v>
      </c>
      <c r="L73" s="39"/>
    </row>
    <row r="74" spans="2:12" s="1" customFormat="1" ht="6.9" customHeight="1">
      <c r="B74" s="39"/>
      <c r="L74" s="39"/>
    </row>
    <row r="75" spans="2:12" s="1" customFormat="1" ht="14.4" customHeight="1">
      <c r="B75" s="39"/>
      <c r="C75" s="61" t="s">
        <v>19</v>
      </c>
      <c r="L75" s="39"/>
    </row>
    <row r="76" spans="2:12" s="1" customFormat="1" ht="16.5" customHeight="1">
      <c r="B76" s="39"/>
      <c r="E76" s="341" t="str">
        <f>E7</f>
        <v>Praha bez bariér - Komunardů - úpravy zastávek</v>
      </c>
      <c r="F76" s="342"/>
      <c r="G76" s="342"/>
      <c r="H76" s="342"/>
      <c r="L76" s="39"/>
    </row>
    <row r="77" spans="2:12" s="1" customFormat="1" ht="14.4" customHeight="1">
      <c r="B77" s="39"/>
      <c r="C77" s="61" t="s">
        <v>103</v>
      </c>
      <c r="L77" s="39"/>
    </row>
    <row r="78" spans="2:12" s="1" customFormat="1" ht="17.25" customHeight="1">
      <c r="B78" s="39"/>
      <c r="E78" s="317" t="str">
        <f>E9</f>
        <v>SO 461 - Úprava trakčního vedení</v>
      </c>
      <c r="F78" s="343"/>
      <c r="G78" s="343"/>
      <c r="H78" s="343"/>
      <c r="L78" s="39"/>
    </row>
    <row r="79" spans="2:12" s="1" customFormat="1" ht="6.9" customHeight="1">
      <c r="B79" s="39"/>
      <c r="L79" s="39"/>
    </row>
    <row r="80" spans="2:12" s="1" customFormat="1" ht="18" customHeight="1">
      <c r="B80" s="39"/>
      <c r="C80" s="61" t="s">
        <v>23</v>
      </c>
      <c r="F80" s="147" t="str">
        <f>F12</f>
        <v>Praha 7 - Holešovice</v>
      </c>
      <c r="I80" s="148" t="s">
        <v>25</v>
      </c>
      <c r="J80" s="65" t="str">
        <f>IF(J12="","",J12)</f>
        <v>29. 11. 2017</v>
      </c>
      <c r="L80" s="39"/>
    </row>
    <row r="81" spans="2:65" s="1" customFormat="1" ht="6.9" customHeight="1">
      <c r="B81" s="39"/>
      <c r="L81" s="39"/>
    </row>
    <row r="82" spans="2:65" s="1" customFormat="1" ht="13.2">
      <c r="B82" s="39"/>
      <c r="C82" s="61" t="s">
        <v>27</v>
      </c>
      <c r="F82" s="147" t="str">
        <f>E15</f>
        <v xml:space="preserve"> </v>
      </c>
      <c r="I82" s="148" t="s">
        <v>33</v>
      </c>
      <c r="J82" s="147" t="str">
        <f>E21</f>
        <v xml:space="preserve"> </v>
      </c>
      <c r="L82" s="39"/>
    </row>
    <row r="83" spans="2:65" s="1" customFormat="1" ht="14.4" customHeight="1">
      <c r="B83" s="39"/>
      <c r="C83" s="61" t="s">
        <v>31</v>
      </c>
      <c r="F83" s="147" t="str">
        <f>IF(E18="","",E18)</f>
        <v/>
      </c>
      <c r="L83" s="39"/>
    </row>
    <row r="84" spans="2:65" s="1" customFormat="1" ht="10.35" customHeight="1">
      <c r="B84" s="39"/>
      <c r="L84" s="39"/>
    </row>
    <row r="85" spans="2:65" s="9" customFormat="1" ht="29.25" customHeight="1">
      <c r="B85" s="149"/>
      <c r="C85" s="150" t="s">
        <v>118</v>
      </c>
      <c r="D85" s="151" t="s">
        <v>56</v>
      </c>
      <c r="E85" s="151" t="s">
        <v>52</v>
      </c>
      <c r="F85" s="151" t="s">
        <v>119</v>
      </c>
      <c r="G85" s="151" t="s">
        <v>120</v>
      </c>
      <c r="H85" s="151" t="s">
        <v>121</v>
      </c>
      <c r="I85" s="152" t="s">
        <v>122</v>
      </c>
      <c r="J85" s="151" t="s">
        <v>107</v>
      </c>
      <c r="K85" s="153" t="s">
        <v>123</v>
      </c>
      <c r="L85" s="149"/>
      <c r="M85" s="71" t="s">
        <v>124</v>
      </c>
      <c r="N85" s="72" t="s">
        <v>41</v>
      </c>
      <c r="O85" s="72" t="s">
        <v>125</v>
      </c>
      <c r="P85" s="72" t="s">
        <v>126</v>
      </c>
      <c r="Q85" s="72" t="s">
        <v>127</v>
      </c>
      <c r="R85" s="72" t="s">
        <v>128</v>
      </c>
      <c r="S85" s="72" t="s">
        <v>129</v>
      </c>
      <c r="T85" s="73" t="s">
        <v>130</v>
      </c>
    </row>
    <row r="86" spans="2:65" s="1" customFormat="1" ht="29.25" customHeight="1">
      <c r="B86" s="39"/>
      <c r="C86" s="75" t="s">
        <v>108</v>
      </c>
      <c r="J86" s="154">
        <f>BK86</f>
        <v>0</v>
      </c>
      <c r="L86" s="39"/>
      <c r="M86" s="74"/>
      <c r="N86" s="66"/>
      <c r="O86" s="66"/>
      <c r="P86" s="155">
        <f>P87</f>
        <v>0</v>
      </c>
      <c r="Q86" s="66"/>
      <c r="R86" s="155">
        <f>R87</f>
        <v>0</v>
      </c>
      <c r="S86" s="66"/>
      <c r="T86" s="156">
        <f>T87</f>
        <v>0</v>
      </c>
      <c r="AT86" s="22" t="s">
        <v>70</v>
      </c>
      <c r="AU86" s="22" t="s">
        <v>109</v>
      </c>
      <c r="BK86" s="157">
        <f>BK87</f>
        <v>0</v>
      </c>
    </row>
    <row r="87" spans="2:65" s="10" customFormat="1" ht="37.35" customHeight="1">
      <c r="B87" s="158"/>
      <c r="D87" s="159" t="s">
        <v>70</v>
      </c>
      <c r="E87" s="160" t="s">
        <v>208</v>
      </c>
      <c r="F87" s="160" t="s">
        <v>1100</v>
      </c>
      <c r="I87" s="161"/>
      <c r="J87" s="162">
        <f>BK87</f>
        <v>0</v>
      </c>
      <c r="L87" s="158"/>
      <c r="M87" s="163"/>
      <c r="N87" s="164"/>
      <c r="O87" s="164"/>
      <c r="P87" s="165">
        <f>P88+P93+P96+P103+P106+P110+P113+P122+P126</f>
        <v>0</v>
      </c>
      <c r="Q87" s="164"/>
      <c r="R87" s="165">
        <f>R88+R93+R96+R103+R106+R110+R113+R122+R126</f>
        <v>0</v>
      </c>
      <c r="S87" s="164"/>
      <c r="T87" s="166">
        <f>T88+T93+T96+T103+T106+T110+T113+T122+T126</f>
        <v>0</v>
      </c>
      <c r="AR87" s="159" t="s">
        <v>79</v>
      </c>
      <c r="AT87" s="167" t="s">
        <v>70</v>
      </c>
      <c r="AU87" s="167" t="s">
        <v>71</v>
      </c>
      <c r="AY87" s="159" t="s">
        <v>134</v>
      </c>
      <c r="BK87" s="168">
        <f>BK88+BK93+BK96+BK103+BK106+BK110+BK113+BK122+BK126</f>
        <v>0</v>
      </c>
    </row>
    <row r="88" spans="2:65" s="10" customFormat="1" ht="19.95" customHeight="1">
      <c r="B88" s="158"/>
      <c r="D88" s="159" t="s">
        <v>70</v>
      </c>
      <c r="E88" s="169" t="s">
        <v>79</v>
      </c>
      <c r="F88" s="169" t="s">
        <v>1101</v>
      </c>
      <c r="I88" s="161"/>
      <c r="J88" s="170">
        <f>BK88</f>
        <v>0</v>
      </c>
      <c r="L88" s="158"/>
      <c r="M88" s="163"/>
      <c r="N88" s="164"/>
      <c r="O88" s="164"/>
      <c r="P88" s="165">
        <f>SUM(P89:P92)</f>
        <v>0</v>
      </c>
      <c r="Q88" s="164"/>
      <c r="R88" s="165">
        <f>SUM(R89:R92)</f>
        <v>0</v>
      </c>
      <c r="S88" s="164"/>
      <c r="T88" s="166">
        <f>SUM(T89:T92)</f>
        <v>0</v>
      </c>
      <c r="AR88" s="159" t="s">
        <v>79</v>
      </c>
      <c r="AT88" s="167" t="s">
        <v>70</v>
      </c>
      <c r="AU88" s="167" t="s">
        <v>79</v>
      </c>
      <c r="AY88" s="159" t="s">
        <v>134</v>
      </c>
      <c r="BK88" s="168">
        <f>SUM(BK89:BK92)</f>
        <v>0</v>
      </c>
    </row>
    <row r="89" spans="2:65" s="1" customFormat="1" ht="16.5" customHeight="1">
      <c r="B89" s="171"/>
      <c r="C89" s="172" t="s">
        <v>79</v>
      </c>
      <c r="D89" s="172" t="s">
        <v>137</v>
      </c>
      <c r="E89" s="173" t="s">
        <v>1102</v>
      </c>
      <c r="F89" s="174" t="s">
        <v>1103</v>
      </c>
      <c r="G89" s="175" t="s">
        <v>248</v>
      </c>
      <c r="H89" s="176">
        <v>380</v>
      </c>
      <c r="I89" s="177"/>
      <c r="J89" s="178">
        <f>ROUND(I89*H89,2)</f>
        <v>0</v>
      </c>
      <c r="K89" s="174" t="s">
        <v>5</v>
      </c>
      <c r="L89" s="39"/>
      <c r="M89" s="179" t="s">
        <v>5</v>
      </c>
      <c r="N89" s="180" t="s">
        <v>42</v>
      </c>
      <c r="O89" s="40"/>
      <c r="P89" s="181">
        <f>O89*H89</f>
        <v>0</v>
      </c>
      <c r="Q89" s="181">
        <v>0</v>
      </c>
      <c r="R89" s="181">
        <f>Q89*H89</f>
        <v>0</v>
      </c>
      <c r="S89" s="181">
        <v>0</v>
      </c>
      <c r="T89" s="182">
        <f>S89*H89</f>
        <v>0</v>
      </c>
      <c r="AR89" s="22" t="s">
        <v>152</v>
      </c>
      <c r="AT89" s="22" t="s">
        <v>137</v>
      </c>
      <c r="AU89" s="22" t="s">
        <v>81</v>
      </c>
      <c r="AY89" s="22" t="s">
        <v>134</v>
      </c>
      <c r="BE89" s="183">
        <f>IF(N89="základní",J89,0)</f>
        <v>0</v>
      </c>
      <c r="BF89" s="183">
        <f>IF(N89="snížená",J89,0)</f>
        <v>0</v>
      </c>
      <c r="BG89" s="183">
        <f>IF(N89="zákl. přenesená",J89,0)</f>
        <v>0</v>
      </c>
      <c r="BH89" s="183">
        <f>IF(N89="sníž. přenesená",J89,0)</f>
        <v>0</v>
      </c>
      <c r="BI89" s="183">
        <f>IF(N89="nulová",J89,0)</f>
        <v>0</v>
      </c>
      <c r="BJ89" s="22" t="s">
        <v>79</v>
      </c>
      <c r="BK89" s="183">
        <f>ROUND(I89*H89,2)</f>
        <v>0</v>
      </c>
      <c r="BL89" s="22" t="s">
        <v>152</v>
      </c>
      <c r="BM89" s="22" t="s">
        <v>1104</v>
      </c>
    </row>
    <row r="90" spans="2:65" s="1" customFormat="1" ht="16.5" customHeight="1">
      <c r="B90" s="171"/>
      <c r="C90" s="172" t="s">
        <v>81</v>
      </c>
      <c r="D90" s="172" t="s">
        <v>137</v>
      </c>
      <c r="E90" s="173" t="s">
        <v>1105</v>
      </c>
      <c r="F90" s="174" t="s">
        <v>1106</v>
      </c>
      <c r="G90" s="175" t="s">
        <v>248</v>
      </c>
      <c r="H90" s="176">
        <v>140</v>
      </c>
      <c r="I90" s="177"/>
      <c r="J90" s="178">
        <f>ROUND(I90*H90,2)</f>
        <v>0</v>
      </c>
      <c r="K90" s="174" t="s">
        <v>5</v>
      </c>
      <c r="L90" s="39"/>
      <c r="M90" s="179" t="s">
        <v>5</v>
      </c>
      <c r="N90" s="180" t="s">
        <v>42</v>
      </c>
      <c r="O90" s="40"/>
      <c r="P90" s="181">
        <f>O90*H90</f>
        <v>0</v>
      </c>
      <c r="Q90" s="181">
        <v>0</v>
      </c>
      <c r="R90" s="181">
        <f>Q90*H90</f>
        <v>0</v>
      </c>
      <c r="S90" s="181">
        <v>0</v>
      </c>
      <c r="T90" s="182">
        <f>S90*H90</f>
        <v>0</v>
      </c>
      <c r="AR90" s="22" t="s">
        <v>152</v>
      </c>
      <c r="AT90" s="22" t="s">
        <v>137</v>
      </c>
      <c r="AU90" s="22" t="s">
        <v>81</v>
      </c>
      <c r="AY90" s="22" t="s">
        <v>134</v>
      </c>
      <c r="BE90" s="183">
        <f>IF(N90="základní",J90,0)</f>
        <v>0</v>
      </c>
      <c r="BF90" s="183">
        <f>IF(N90="snížená",J90,0)</f>
        <v>0</v>
      </c>
      <c r="BG90" s="183">
        <f>IF(N90="zákl. přenesená",J90,0)</f>
        <v>0</v>
      </c>
      <c r="BH90" s="183">
        <f>IF(N90="sníž. přenesená",J90,0)</f>
        <v>0</v>
      </c>
      <c r="BI90" s="183">
        <f>IF(N90="nulová",J90,0)</f>
        <v>0</v>
      </c>
      <c r="BJ90" s="22" t="s">
        <v>79</v>
      </c>
      <c r="BK90" s="183">
        <f>ROUND(I90*H90,2)</f>
        <v>0</v>
      </c>
      <c r="BL90" s="22" t="s">
        <v>152</v>
      </c>
      <c r="BM90" s="22" t="s">
        <v>1107</v>
      </c>
    </row>
    <row r="91" spans="2:65" s="1" customFormat="1" ht="16.5" customHeight="1">
      <c r="B91" s="171"/>
      <c r="C91" s="172" t="s">
        <v>147</v>
      </c>
      <c r="D91" s="172" t="s">
        <v>137</v>
      </c>
      <c r="E91" s="173" t="s">
        <v>1108</v>
      </c>
      <c r="F91" s="174" t="s">
        <v>1109</v>
      </c>
      <c r="G91" s="175" t="s">
        <v>248</v>
      </c>
      <c r="H91" s="176">
        <v>30</v>
      </c>
      <c r="I91" s="177"/>
      <c r="J91" s="178">
        <f>ROUND(I91*H91,2)</f>
        <v>0</v>
      </c>
      <c r="K91" s="174" t="s">
        <v>5</v>
      </c>
      <c r="L91" s="39"/>
      <c r="M91" s="179" t="s">
        <v>5</v>
      </c>
      <c r="N91" s="180" t="s">
        <v>42</v>
      </c>
      <c r="O91" s="40"/>
      <c r="P91" s="181">
        <f>O91*H91</f>
        <v>0</v>
      </c>
      <c r="Q91" s="181">
        <v>0</v>
      </c>
      <c r="R91" s="181">
        <f>Q91*H91</f>
        <v>0</v>
      </c>
      <c r="S91" s="181">
        <v>0</v>
      </c>
      <c r="T91" s="182">
        <f>S91*H91</f>
        <v>0</v>
      </c>
      <c r="AR91" s="22" t="s">
        <v>152</v>
      </c>
      <c r="AT91" s="22" t="s">
        <v>137</v>
      </c>
      <c r="AU91" s="22" t="s">
        <v>81</v>
      </c>
      <c r="AY91" s="22" t="s">
        <v>134</v>
      </c>
      <c r="BE91" s="183">
        <f>IF(N91="základní",J91,0)</f>
        <v>0</v>
      </c>
      <c r="BF91" s="183">
        <f>IF(N91="snížená",J91,0)</f>
        <v>0</v>
      </c>
      <c r="BG91" s="183">
        <f>IF(N91="zákl. přenesená",J91,0)</f>
        <v>0</v>
      </c>
      <c r="BH91" s="183">
        <f>IF(N91="sníž. přenesená",J91,0)</f>
        <v>0</v>
      </c>
      <c r="BI91" s="183">
        <f>IF(N91="nulová",J91,0)</f>
        <v>0</v>
      </c>
      <c r="BJ91" s="22" t="s">
        <v>79</v>
      </c>
      <c r="BK91" s="183">
        <f>ROUND(I91*H91,2)</f>
        <v>0</v>
      </c>
      <c r="BL91" s="22" t="s">
        <v>152</v>
      </c>
      <c r="BM91" s="22" t="s">
        <v>1110</v>
      </c>
    </row>
    <row r="92" spans="2:65" s="1" customFormat="1" ht="16.5" customHeight="1">
      <c r="B92" s="171"/>
      <c r="C92" s="172" t="s">
        <v>152</v>
      </c>
      <c r="D92" s="172" t="s">
        <v>137</v>
      </c>
      <c r="E92" s="173" t="s">
        <v>1111</v>
      </c>
      <c r="F92" s="174" t="s">
        <v>1112</v>
      </c>
      <c r="G92" s="175" t="s">
        <v>474</v>
      </c>
      <c r="H92" s="176">
        <v>4</v>
      </c>
      <c r="I92" s="177"/>
      <c r="J92" s="178">
        <f>ROUND(I92*H92,2)</f>
        <v>0</v>
      </c>
      <c r="K92" s="174" t="s">
        <v>5</v>
      </c>
      <c r="L92" s="39"/>
      <c r="M92" s="179" t="s">
        <v>5</v>
      </c>
      <c r="N92" s="180" t="s">
        <v>42</v>
      </c>
      <c r="O92" s="40"/>
      <c r="P92" s="181">
        <f>O92*H92</f>
        <v>0</v>
      </c>
      <c r="Q92" s="181">
        <v>0</v>
      </c>
      <c r="R92" s="181">
        <f>Q92*H92</f>
        <v>0</v>
      </c>
      <c r="S92" s="181">
        <v>0</v>
      </c>
      <c r="T92" s="182">
        <f>S92*H92</f>
        <v>0</v>
      </c>
      <c r="AR92" s="22" t="s">
        <v>152</v>
      </c>
      <c r="AT92" s="22" t="s">
        <v>137</v>
      </c>
      <c r="AU92" s="22" t="s">
        <v>81</v>
      </c>
      <c r="AY92" s="22" t="s">
        <v>134</v>
      </c>
      <c r="BE92" s="183">
        <f>IF(N92="základní",J92,0)</f>
        <v>0</v>
      </c>
      <c r="BF92" s="183">
        <f>IF(N92="snížená",J92,0)</f>
        <v>0</v>
      </c>
      <c r="BG92" s="183">
        <f>IF(N92="zákl. přenesená",J92,0)</f>
        <v>0</v>
      </c>
      <c r="BH92" s="183">
        <f>IF(N92="sníž. přenesená",J92,0)</f>
        <v>0</v>
      </c>
      <c r="BI92" s="183">
        <f>IF(N92="nulová",J92,0)</f>
        <v>0</v>
      </c>
      <c r="BJ92" s="22" t="s">
        <v>79</v>
      </c>
      <c r="BK92" s="183">
        <f>ROUND(I92*H92,2)</f>
        <v>0</v>
      </c>
      <c r="BL92" s="22" t="s">
        <v>152</v>
      </c>
      <c r="BM92" s="22" t="s">
        <v>1113</v>
      </c>
    </row>
    <row r="93" spans="2:65" s="10" customFormat="1" ht="29.85" customHeight="1">
      <c r="B93" s="158"/>
      <c r="D93" s="159" t="s">
        <v>70</v>
      </c>
      <c r="E93" s="169" t="s">
        <v>81</v>
      </c>
      <c r="F93" s="169" t="s">
        <v>1114</v>
      </c>
      <c r="I93" s="161"/>
      <c r="J93" s="170">
        <f>BK93</f>
        <v>0</v>
      </c>
      <c r="L93" s="158"/>
      <c r="M93" s="163"/>
      <c r="N93" s="164"/>
      <c r="O93" s="164"/>
      <c r="P93" s="165">
        <f>SUM(P94:P95)</f>
        <v>0</v>
      </c>
      <c r="Q93" s="164"/>
      <c r="R93" s="165">
        <f>SUM(R94:R95)</f>
        <v>0</v>
      </c>
      <c r="S93" s="164"/>
      <c r="T93" s="166">
        <f>SUM(T94:T95)</f>
        <v>0</v>
      </c>
      <c r="AR93" s="159" t="s">
        <v>79</v>
      </c>
      <c r="AT93" s="167" t="s">
        <v>70</v>
      </c>
      <c r="AU93" s="167" t="s">
        <v>79</v>
      </c>
      <c r="AY93" s="159" t="s">
        <v>134</v>
      </c>
      <c r="BK93" s="168">
        <f>SUM(BK94:BK95)</f>
        <v>0</v>
      </c>
    </row>
    <row r="94" spans="2:65" s="1" customFormat="1" ht="16.5" customHeight="1">
      <c r="B94" s="171"/>
      <c r="C94" s="172" t="s">
        <v>133</v>
      </c>
      <c r="D94" s="172" t="s">
        <v>137</v>
      </c>
      <c r="E94" s="173" t="s">
        <v>1115</v>
      </c>
      <c r="F94" s="174" t="s">
        <v>1116</v>
      </c>
      <c r="G94" s="175" t="s">
        <v>474</v>
      </c>
      <c r="H94" s="176">
        <v>12</v>
      </c>
      <c r="I94" s="177"/>
      <c r="J94" s="178">
        <f>ROUND(I94*H94,2)</f>
        <v>0</v>
      </c>
      <c r="K94" s="174" t="s">
        <v>5</v>
      </c>
      <c r="L94" s="39"/>
      <c r="M94" s="179" t="s">
        <v>5</v>
      </c>
      <c r="N94" s="180" t="s">
        <v>42</v>
      </c>
      <c r="O94" s="40"/>
      <c r="P94" s="181">
        <f>O94*H94</f>
        <v>0</v>
      </c>
      <c r="Q94" s="181">
        <v>0</v>
      </c>
      <c r="R94" s="181">
        <f>Q94*H94</f>
        <v>0</v>
      </c>
      <c r="S94" s="181">
        <v>0</v>
      </c>
      <c r="T94" s="182">
        <f>S94*H94</f>
        <v>0</v>
      </c>
      <c r="AR94" s="22" t="s">
        <v>152</v>
      </c>
      <c r="AT94" s="22" t="s">
        <v>137</v>
      </c>
      <c r="AU94" s="22" t="s">
        <v>81</v>
      </c>
      <c r="AY94" s="22" t="s">
        <v>134</v>
      </c>
      <c r="BE94" s="183">
        <f>IF(N94="základní",J94,0)</f>
        <v>0</v>
      </c>
      <c r="BF94" s="183">
        <f>IF(N94="snížená",J94,0)</f>
        <v>0</v>
      </c>
      <c r="BG94" s="183">
        <f>IF(N94="zákl. přenesená",J94,0)</f>
        <v>0</v>
      </c>
      <c r="BH94" s="183">
        <f>IF(N94="sníž. přenesená",J94,0)</f>
        <v>0</v>
      </c>
      <c r="BI94" s="183">
        <f>IF(N94="nulová",J94,0)</f>
        <v>0</v>
      </c>
      <c r="BJ94" s="22" t="s">
        <v>79</v>
      </c>
      <c r="BK94" s="183">
        <f>ROUND(I94*H94,2)</f>
        <v>0</v>
      </c>
      <c r="BL94" s="22" t="s">
        <v>152</v>
      </c>
      <c r="BM94" s="22" t="s">
        <v>1117</v>
      </c>
    </row>
    <row r="95" spans="2:65" s="1" customFormat="1" ht="16.5" customHeight="1">
      <c r="B95" s="171"/>
      <c r="C95" s="172" t="s">
        <v>159</v>
      </c>
      <c r="D95" s="172" t="s">
        <v>137</v>
      </c>
      <c r="E95" s="173" t="s">
        <v>1118</v>
      </c>
      <c r="F95" s="174" t="s">
        <v>1119</v>
      </c>
      <c r="G95" s="175" t="s">
        <v>474</v>
      </c>
      <c r="H95" s="176">
        <v>2</v>
      </c>
      <c r="I95" s="177"/>
      <c r="J95" s="178">
        <f>ROUND(I95*H95,2)</f>
        <v>0</v>
      </c>
      <c r="K95" s="174" t="s">
        <v>5</v>
      </c>
      <c r="L95" s="39"/>
      <c r="M95" s="179" t="s">
        <v>5</v>
      </c>
      <c r="N95" s="180" t="s">
        <v>42</v>
      </c>
      <c r="O95" s="40"/>
      <c r="P95" s="181">
        <f>O95*H95</f>
        <v>0</v>
      </c>
      <c r="Q95" s="181">
        <v>0</v>
      </c>
      <c r="R95" s="181">
        <f>Q95*H95</f>
        <v>0</v>
      </c>
      <c r="S95" s="181">
        <v>0</v>
      </c>
      <c r="T95" s="182">
        <f>S95*H95</f>
        <v>0</v>
      </c>
      <c r="AR95" s="22" t="s">
        <v>152</v>
      </c>
      <c r="AT95" s="22" t="s">
        <v>137</v>
      </c>
      <c r="AU95" s="22" t="s">
        <v>81</v>
      </c>
      <c r="AY95" s="22" t="s">
        <v>134</v>
      </c>
      <c r="BE95" s="183">
        <f>IF(N95="základní",J95,0)</f>
        <v>0</v>
      </c>
      <c r="BF95" s="183">
        <f>IF(N95="snížená",J95,0)</f>
        <v>0</v>
      </c>
      <c r="BG95" s="183">
        <f>IF(N95="zákl. přenesená",J95,0)</f>
        <v>0</v>
      </c>
      <c r="BH95" s="183">
        <f>IF(N95="sníž. přenesená",J95,0)</f>
        <v>0</v>
      </c>
      <c r="BI95" s="183">
        <f>IF(N95="nulová",J95,0)</f>
        <v>0</v>
      </c>
      <c r="BJ95" s="22" t="s">
        <v>79</v>
      </c>
      <c r="BK95" s="183">
        <f>ROUND(I95*H95,2)</f>
        <v>0</v>
      </c>
      <c r="BL95" s="22" t="s">
        <v>152</v>
      </c>
      <c r="BM95" s="22" t="s">
        <v>1120</v>
      </c>
    </row>
    <row r="96" spans="2:65" s="10" customFormat="1" ht="29.85" customHeight="1">
      <c r="B96" s="158"/>
      <c r="D96" s="159" t="s">
        <v>70</v>
      </c>
      <c r="E96" s="169" t="s">
        <v>147</v>
      </c>
      <c r="F96" s="169" t="s">
        <v>1121</v>
      </c>
      <c r="I96" s="161"/>
      <c r="J96" s="170">
        <f>BK96</f>
        <v>0</v>
      </c>
      <c r="L96" s="158"/>
      <c r="M96" s="163"/>
      <c r="N96" s="164"/>
      <c r="O96" s="164"/>
      <c r="P96" s="165">
        <f>SUM(P97:P102)</f>
        <v>0</v>
      </c>
      <c r="Q96" s="164"/>
      <c r="R96" s="165">
        <f>SUM(R97:R102)</f>
        <v>0</v>
      </c>
      <c r="S96" s="164"/>
      <c r="T96" s="166">
        <f>SUM(T97:T102)</f>
        <v>0</v>
      </c>
      <c r="AR96" s="159" t="s">
        <v>79</v>
      </c>
      <c r="AT96" s="167" t="s">
        <v>70</v>
      </c>
      <c r="AU96" s="167" t="s">
        <v>79</v>
      </c>
      <c r="AY96" s="159" t="s">
        <v>134</v>
      </c>
      <c r="BK96" s="168">
        <f>SUM(BK97:BK102)</f>
        <v>0</v>
      </c>
    </row>
    <row r="97" spans="2:65" s="1" customFormat="1" ht="16.5" customHeight="1">
      <c r="B97" s="171"/>
      <c r="C97" s="172" t="s">
        <v>165</v>
      </c>
      <c r="D97" s="172" t="s">
        <v>137</v>
      </c>
      <c r="E97" s="173" t="s">
        <v>1122</v>
      </c>
      <c r="F97" s="174" t="s">
        <v>1123</v>
      </c>
      <c r="G97" s="175" t="s">
        <v>474</v>
      </c>
      <c r="H97" s="176">
        <v>1</v>
      </c>
      <c r="I97" s="177"/>
      <c r="J97" s="178">
        <f t="shared" ref="J97:J102" si="0">ROUND(I97*H97,2)</f>
        <v>0</v>
      </c>
      <c r="K97" s="174" t="s">
        <v>5</v>
      </c>
      <c r="L97" s="39"/>
      <c r="M97" s="179" t="s">
        <v>5</v>
      </c>
      <c r="N97" s="180" t="s">
        <v>42</v>
      </c>
      <c r="O97" s="40"/>
      <c r="P97" s="181">
        <f t="shared" ref="P97:P102" si="1">O97*H97</f>
        <v>0</v>
      </c>
      <c r="Q97" s="181">
        <v>0</v>
      </c>
      <c r="R97" s="181">
        <f t="shared" ref="R97:R102" si="2">Q97*H97</f>
        <v>0</v>
      </c>
      <c r="S97" s="181">
        <v>0</v>
      </c>
      <c r="T97" s="182">
        <f t="shared" ref="T97:T102" si="3">S97*H97</f>
        <v>0</v>
      </c>
      <c r="AR97" s="22" t="s">
        <v>152</v>
      </c>
      <c r="AT97" s="22" t="s">
        <v>137</v>
      </c>
      <c r="AU97" s="22" t="s">
        <v>81</v>
      </c>
      <c r="AY97" s="22" t="s">
        <v>134</v>
      </c>
      <c r="BE97" s="183">
        <f t="shared" ref="BE97:BE102" si="4">IF(N97="základní",J97,0)</f>
        <v>0</v>
      </c>
      <c r="BF97" s="183">
        <f t="shared" ref="BF97:BF102" si="5">IF(N97="snížená",J97,0)</f>
        <v>0</v>
      </c>
      <c r="BG97" s="183">
        <f t="shared" ref="BG97:BG102" si="6">IF(N97="zákl. přenesená",J97,0)</f>
        <v>0</v>
      </c>
      <c r="BH97" s="183">
        <f t="shared" ref="BH97:BH102" si="7">IF(N97="sníž. přenesená",J97,0)</f>
        <v>0</v>
      </c>
      <c r="BI97" s="183">
        <f t="shared" ref="BI97:BI102" si="8">IF(N97="nulová",J97,0)</f>
        <v>0</v>
      </c>
      <c r="BJ97" s="22" t="s">
        <v>79</v>
      </c>
      <c r="BK97" s="183">
        <f t="shared" ref="BK97:BK102" si="9">ROUND(I97*H97,2)</f>
        <v>0</v>
      </c>
      <c r="BL97" s="22" t="s">
        <v>152</v>
      </c>
      <c r="BM97" s="22" t="s">
        <v>1124</v>
      </c>
    </row>
    <row r="98" spans="2:65" s="1" customFormat="1" ht="16.5" customHeight="1">
      <c r="B98" s="171"/>
      <c r="C98" s="172" t="s">
        <v>168</v>
      </c>
      <c r="D98" s="172" t="s">
        <v>137</v>
      </c>
      <c r="E98" s="173" t="s">
        <v>1125</v>
      </c>
      <c r="F98" s="174" t="s">
        <v>1126</v>
      </c>
      <c r="G98" s="175" t="s">
        <v>474</v>
      </c>
      <c r="H98" s="176">
        <v>11</v>
      </c>
      <c r="I98" s="177"/>
      <c r="J98" s="178">
        <f t="shared" si="0"/>
        <v>0</v>
      </c>
      <c r="K98" s="174" t="s">
        <v>5</v>
      </c>
      <c r="L98" s="39"/>
      <c r="M98" s="179" t="s">
        <v>5</v>
      </c>
      <c r="N98" s="180" t="s">
        <v>42</v>
      </c>
      <c r="O98" s="40"/>
      <c r="P98" s="181">
        <f t="shared" si="1"/>
        <v>0</v>
      </c>
      <c r="Q98" s="181">
        <v>0</v>
      </c>
      <c r="R98" s="181">
        <f t="shared" si="2"/>
        <v>0</v>
      </c>
      <c r="S98" s="181">
        <v>0</v>
      </c>
      <c r="T98" s="182">
        <f t="shared" si="3"/>
        <v>0</v>
      </c>
      <c r="AR98" s="22" t="s">
        <v>152</v>
      </c>
      <c r="AT98" s="22" t="s">
        <v>137</v>
      </c>
      <c r="AU98" s="22" t="s">
        <v>81</v>
      </c>
      <c r="AY98" s="22" t="s">
        <v>134</v>
      </c>
      <c r="BE98" s="183">
        <f t="shared" si="4"/>
        <v>0</v>
      </c>
      <c r="BF98" s="183">
        <f t="shared" si="5"/>
        <v>0</v>
      </c>
      <c r="BG98" s="183">
        <f t="shared" si="6"/>
        <v>0</v>
      </c>
      <c r="BH98" s="183">
        <f t="shared" si="7"/>
        <v>0</v>
      </c>
      <c r="BI98" s="183">
        <f t="shared" si="8"/>
        <v>0</v>
      </c>
      <c r="BJ98" s="22" t="s">
        <v>79</v>
      </c>
      <c r="BK98" s="183">
        <f t="shared" si="9"/>
        <v>0</v>
      </c>
      <c r="BL98" s="22" t="s">
        <v>152</v>
      </c>
      <c r="BM98" s="22" t="s">
        <v>1127</v>
      </c>
    </row>
    <row r="99" spans="2:65" s="1" customFormat="1" ht="16.5" customHeight="1">
      <c r="B99" s="171"/>
      <c r="C99" s="172" t="s">
        <v>175</v>
      </c>
      <c r="D99" s="172" t="s">
        <v>137</v>
      </c>
      <c r="E99" s="173" t="s">
        <v>1128</v>
      </c>
      <c r="F99" s="174" t="s">
        <v>1129</v>
      </c>
      <c r="G99" s="175" t="s">
        <v>474</v>
      </c>
      <c r="H99" s="176">
        <v>3</v>
      </c>
      <c r="I99" s="177"/>
      <c r="J99" s="178">
        <f t="shared" si="0"/>
        <v>0</v>
      </c>
      <c r="K99" s="174" t="s">
        <v>5</v>
      </c>
      <c r="L99" s="39"/>
      <c r="M99" s="179" t="s">
        <v>5</v>
      </c>
      <c r="N99" s="180" t="s">
        <v>42</v>
      </c>
      <c r="O99" s="40"/>
      <c r="P99" s="181">
        <f t="shared" si="1"/>
        <v>0</v>
      </c>
      <c r="Q99" s="181">
        <v>0</v>
      </c>
      <c r="R99" s="181">
        <f t="shared" si="2"/>
        <v>0</v>
      </c>
      <c r="S99" s="181">
        <v>0</v>
      </c>
      <c r="T99" s="182">
        <f t="shared" si="3"/>
        <v>0</v>
      </c>
      <c r="AR99" s="22" t="s">
        <v>152</v>
      </c>
      <c r="AT99" s="22" t="s">
        <v>137</v>
      </c>
      <c r="AU99" s="22" t="s">
        <v>81</v>
      </c>
      <c r="AY99" s="22" t="s">
        <v>134</v>
      </c>
      <c r="BE99" s="183">
        <f t="shared" si="4"/>
        <v>0</v>
      </c>
      <c r="BF99" s="183">
        <f t="shared" si="5"/>
        <v>0</v>
      </c>
      <c r="BG99" s="183">
        <f t="shared" si="6"/>
        <v>0</v>
      </c>
      <c r="BH99" s="183">
        <f t="shared" si="7"/>
        <v>0</v>
      </c>
      <c r="BI99" s="183">
        <f t="shared" si="8"/>
        <v>0</v>
      </c>
      <c r="BJ99" s="22" t="s">
        <v>79</v>
      </c>
      <c r="BK99" s="183">
        <f t="shared" si="9"/>
        <v>0</v>
      </c>
      <c r="BL99" s="22" t="s">
        <v>152</v>
      </c>
      <c r="BM99" s="22" t="s">
        <v>1130</v>
      </c>
    </row>
    <row r="100" spans="2:65" s="1" customFormat="1" ht="16.5" customHeight="1">
      <c r="B100" s="171"/>
      <c r="C100" s="172" t="s">
        <v>181</v>
      </c>
      <c r="D100" s="172" t="s">
        <v>137</v>
      </c>
      <c r="E100" s="173" t="s">
        <v>1131</v>
      </c>
      <c r="F100" s="174" t="s">
        <v>1132</v>
      </c>
      <c r="G100" s="175" t="s">
        <v>474</v>
      </c>
      <c r="H100" s="176">
        <v>13</v>
      </c>
      <c r="I100" s="177"/>
      <c r="J100" s="178">
        <f t="shared" si="0"/>
        <v>0</v>
      </c>
      <c r="K100" s="174" t="s">
        <v>5</v>
      </c>
      <c r="L100" s="39"/>
      <c r="M100" s="179" t="s">
        <v>5</v>
      </c>
      <c r="N100" s="180" t="s">
        <v>42</v>
      </c>
      <c r="O100" s="40"/>
      <c r="P100" s="181">
        <f t="shared" si="1"/>
        <v>0</v>
      </c>
      <c r="Q100" s="181">
        <v>0</v>
      </c>
      <c r="R100" s="181">
        <f t="shared" si="2"/>
        <v>0</v>
      </c>
      <c r="S100" s="181">
        <v>0</v>
      </c>
      <c r="T100" s="182">
        <f t="shared" si="3"/>
        <v>0</v>
      </c>
      <c r="AR100" s="22" t="s">
        <v>152</v>
      </c>
      <c r="AT100" s="22" t="s">
        <v>137</v>
      </c>
      <c r="AU100" s="22" t="s">
        <v>81</v>
      </c>
      <c r="AY100" s="22" t="s">
        <v>134</v>
      </c>
      <c r="BE100" s="183">
        <f t="shared" si="4"/>
        <v>0</v>
      </c>
      <c r="BF100" s="183">
        <f t="shared" si="5"/>
        <v>0</v>
      </c>
      <c r="BG100" s="183">
        <f t="shared" si="6"/>
        <v>0</v>
      </c>
      <c r="BH100" s="183">
        <f t="shared" si="7"/>
        <v>0</v>
      </c>
      <c r="BI100" s="183">
        <f t="shared" si="8"/>
        <v>0</v>
      </c>
      <c r="BJ100" s="22" t="s">
        <v>79</v>
      </c>
      <c r="BK100" s="183">
        <f t="shared" si="9"/>
        <v>0</v>
      </c>
      <c r="BL100" s="22" t="s">
        <v>152</v>
      </c>
      <c r="BM100" s="22" t="s">
        <v>1133</v>
      </c>
    </row>
    <row r="101" spans="2:65" s="1" customFormat="1" ht="16.5" customHeight="1">
      <c r="B101" s="171"/>
      <c r="C101" s="172" t="s">
        <v>187</v>
      </c>
      <c r="D101" s="172" t="s">
        <v>137</v>
      </c>
      <c r="E101" s="173" t="s">
        <v>1134</v>
      </c>
      <c r="F101" s="174" t="s">
        <v>1135</v>
      </c>
      <c r="G101" s="175" t="s">
        <v>474</v>
      </c>
      <c r="H101" s="176">
        <v>2</v>
      </c>
      <c r="I101" s="177"/>
      <c r="J101" s="178">
        <f t="shared" si="0"/>
        <v>0</v>
      </c>
      <c r="K101" s="174" t="s">
        <v>5</v>
      </c>
      <c r="L101" s="39"/>
      <c r="M101" s="179" t="s">
        <v>5</v>
      </c>
      <c r="N101" s="180" t="s">
        <v>42</v>
      </c>
      <c r="O101" s="40"/>
      <c r="P101" s="181">
        <f t="shared" si="1"/>
        <v>0</v>
      </c>
      <c r="Q101" s="181">
        <v>0</v>
      </c>
      <c r="R101" s="181">
        <f t="shared" si="2"/>
        <v>0</v>
      </c>
      <c r="S101" s="181">
        <v>0</v>
      </c>
      <c r="T101" s="182">
        <f t="shared" si="3"/>
        <v>0</v>
      </c>
      <c r="AR101" s="22" t="s">
        <v>152</v>
      </c>
      <c r="AT101" s="22" t="s">
        <v>137</v>
      </c>
      <c r="AU101" s="22" t="s">
        <v>81</v>
      </c>
      <c r="AY101" s="22" t="s">
        <v>134</v>
      </c>
      <c r="BE101" s="183">
        <f t="shared" si="4"/>
        <v>0</v>
      </c>
      <c r="BF101" s="183">
        <f t="shared" si="5"/>
        <v>0</v>
      </c>
      <c r="BG101" s="183">
        <f t="shared" si="6"/>
        <v>0</v>
      </c>
      <c r="BH101" s="183">
        <f t="shared" si="7"/>
        <v>0</v>
      </c>
      <c r="BI101" s="183">
        <f t="shared" si="8"/>
        <v>0</v>
      </c>
      <c r="BJ101" s="22" t="s">
        <v>79</v>
      </c>
      <c r="BK101" s="183">
        <f t="shared" si="9"/>
        <v>0</v>
      </c>
      <c r="BL101" s="22" t="s">
        <v>152</v>
      </c>
      <c r="BM101" s="22" t="s">
        <v>1136</v>
      </c>
    </row>
    <row r="102" spans="2:65" s="1" customFormat="1" ht="16.5" customHeight="1">
      <c r="B102" s="171"/>
      <c r="C102" s="172" t="s">
        <v>193</v>
      </c>
      <c r="D102" s="172" t="s">
        <v>137</v>
      </c>
      <c r="E102" s="173" t="s">
        <v>1137</v>
      </c>
      <c r="F102" s="174" t="s">
        <v>1138</v>
      </c>
      <c r="G102" s="175" t="s">
        <v>474</v>
      </c>
      <c r="H102" s="176">
        <v>3</v>
      </c>
      <c r="I102" s="177"/>
      <c r="J102" s="178">
        <f t="shared" si="0"/>
        <v>0</v>
      </c>
      <c r="K102" s="174" t="s">
        <v>5</v>
      </c>
      <c r="L102" s="39"/>
      <c r="M102" s="179" t="s">
        <v>5</v>
      </c>
      <c r="N102" s="180" t="s">
        <v>42</v>
      </c>
      <c r="O102" s="40"/>
      <c r="P102" s="181">
        <f t="shared" si="1"/>
        <v>0</v>
      </c>
      <c r="Q102" s="181">
        <v>0</v>
      </c>
      <c r="R102" s="181">
        <f t="shared" si="2"/>
        <v>0</v>
      </c>
      <c r="S102" s="181">
        <v>0</v>
      </c>
      <c r="T102" s="182">
        <f t="shared" si="3"/>
        <v>0</v>
      </c>
      <c r="AR102" s="22" t="s">
        <v>152</v>
      </c>
      <c r="AT102" s="22" t="s">
        <v>137</v>
      </c>
      <c r="AU102" s="22" t="s">
        <v>81</v>
      </c>
      <c r="AY102" s="22" t="s">
        <v>134</v>
      </c>
      <c r="BE102" s="183">
        <f t="shared" si="4"/>
        <v>0</v>
      </c>
      <c r="BF102" s="183">
        <f t="shared" si="5"/>
        <v>0</v>
      </c>
      <c r="BG102" s="183">
        <f t="shared" si="6"/>
        <v>0</v>
      </c>
      <c r="BH102" s="183">
        <f t="shared" si="7"/>
        <v>0</v>
      </c>
      <c r="BI102" s="183">
        <f t="shared" si="8"/>
        <v>0</v>
      </c>
      <c r="BJ102" s="22" t="s">
        <v>79</v>
      </c>
      <c r="BK102" s="183">
        <f t="shared" si="9"/>
        <v>0</v>
      </c>
      <c r="BL102" s="22" t="s">
        <v>152</v>
      </c>
      <c r="BM102" s="22" t="s">
        <v>1139</v>
      </c>
    </row>
    <row r="103" spans="2:65" s="10" customFormat="1" ht="29.85" customHeight="1">
      <c r="B103" s="158"/>
      <c r="D103" s="159" t="s">
        <v>70</v>
      </c>
      <c r="E103" s="169" t="s">
        <v>152</v>
      </c>
      <c r="F103" s="169" t="s">
        <v>1140</v>
      </c>
      <c r="I103" s="161"/>
      <c r="J103" s="170">
        <f>BK103</f>
        <v>0</v>
      </c>
      <c r="L103" s="158"/>
      <c r="M103" s="163"/>
      <c r="N103" s="164"/>
      <c r="O103" s="164"/>
      <c r="P103" s="165">
        <f>SUM(P104:P105)</f>
        <v>0</v>
      </c>
      <c r="Q103" s="164"/>
      <c r="R103" s="165">
        <f>SUM(R104:R105)</f>
        <v>0</v>
      </c>
      <c r="S103" s="164"/>
      <c r="T103" s="166">
        <f>SUM(T104:T105)</f>
        <v>0</v>
      </c>
      <c r="AR103" s="159" t="s">
        <v>79</v>
      </c>
      <c r="AT103" s="167" t="s">
        <v>70</v>
      </c>
      <c r="AU103" s="167" t="s">
        <v>79</v>
      </c>
      <c r="AY103" s="159" t="s">
        <v>134</v>
      </c>
      <c r="BK103" s="168">
        <f>SUM(BK104:BK105)</f>
        <v>0</v>
      </c>
    </row>
    <row r="104" spans="2:65" s="1" customFormat="1" ht="16.5" customHeight="1">
      <c r="B104" s="171"/>
      <c r="C104" s="172" t="s">
        <v>259</v>
      </c>
      <c r="D104" s="172" t="s">
        <v>137</v>
      </c>
      <c r="E104" s="173" t="s">
        <v>1141</v>
      </c>
      <c r="F104" s="174" t="s">
        <v>1142</v>
      </c>
      <c r="G104" s="175" t="s">
        <v>474</v>
      </c>
      <c r="H104" s="176">
        <v>1</v>
      </c>
      <c r="I104" s="177"/>
      <c r="J104" s="178">
        <f>ROUND(I104*H104,2)</f>
        <v>0</v>
      </c>
      <c r="K104" s="174" t="s">
        <v>5</v>
      </c>
      <c r="L104" s="39"/>
      <c r="M104" s="179" t="s">
        <v>5</v>
      </c>
      <c r="N104" s="180" t="s">
        <v>42</v>
      </c>
      <c r="O104" s="40"/>
      <c r="P104" s="181">
        <f>O104*H104</f>
        <v>0</v>
      </c>
      <c r="Q104" s="181">
        <v>0</v>
      </c>
      <c r="R104" s="181">
        <f>Q104*H104</f>
        <v>0</v>
      </c>
      <c r="S104" s="181">
        <v>0</v>
      </c>
      <c r="T104" s="182">
        <f>S104*H104</f>
        <v>0</v>
      </c>
      <c r="AR104" s="22" t="s">
        <v>152</v>
      </c>
      <c r="AT104" s="22" t="s">
        <v>137</v>
      </c>
      <c r="AU104" s="22" t="s">
        <v>81</v>
      </c>
      <c r="AY104" s="22" t="s">
        <v>134</v>
      </c>
      <c r="BE104" s="183">
        <f>IF(N104="základní",J104,0)</f>
        <v>0</v>
      </c>
      <c r="BF104" s="183">
        <f>IF(N104="snížená",J104,0)</f>
        <v>0</v>
      </c>
      <c r="BG104" s="183">
        <f>IF(N104="zákl. přenesená",J104,0)</f>
        <v>0</v>
      </c>
      <c r="BH104" s="183">
        <f>IF(N104="sníž. přenesená",J104,0)</f>
        <v>0</v>
      </c>
      <c r="BI104" s="183">
        <f>IF(N104="nulová",J104,0)</f>
        <v>0</v>
      </c>
      <c r="BJ104" s="22" t="s">
        <v>79</v>
      </c>
      <c r="BK104" s="183">
        <f>ROUND(I104*H104,2)</f>
        <v>0</v>
      </c>
      <c r="BL104" s="22" t="s">
        <v>152</v>
      </c>
      <c r="BM104" s="22" t="s">
        <v>1143</v>
      </c>
    </row>
    <row r="105" spans="2:65" s="1" customFormat="1" ht="16.5" customHeight="1">
      <c r="B105" s="171"/>
      <c r="C105" s="172" t="s">
        <v>263</v>
      </c>
      <c r="D105" s="172" t="s">
        <v>137</v>
      </c>
      <c r="E105" s="173" t="s">
        <v>1144</v>
      </c>
      <c r="F105" s="174" t="s">
        <v>1145</v>
      </c>
      <c r="G105" s="175" t="s">
        <v>474</v>
      </c>
      <c r="H105" s="176">
        <v>2</v>
      </c>
      <c r="I105" s="177"/>
      <c r="J105" s="178">
        <f>ROUND(I105*H105,2)</f>
        <v>0</v>
      </c>
      <c r="K105" s="174" t="s">
        <v>5</v>
      </c>
      <c r="L105" s="39"/>
      <c r="M105" s="179" t="s">
        <v>5</v>
      </c>
      <c r="N105" s="180" t="s">
        <v>42</v>
      </c>
      <c r="O105" s="40"/>
      <c r="P105" s="181">
        <f>O105*H105</f>
        <v>0</v>
      </c>
      <c r="Q105" s="181">
        <v>0</v>
      </c>
      <c r="R105" s="181">
        <f>Q105*H105</f>
        <v>0</v>
      </c>
      <c r="S105" s="181">
        <v>0</v>
      </c>
      <c r="T105" s="182">
        <f>S105*H105</f>
        <v>0</v>
      </c>
      <c r="AR105" s="22" t="s">
        <v>152</v>
      </c>
      <c r="AT105" s="22" t="s">
        <v>137</v>
      </c>
      <c r="AU105" s="22" t="s">
        <v>81</v>
      </c>
      <c r="AY105" s="22" t="s">
        <v>134</v>
      </c>
      <c r="BE105" s="183">
        <f>IF(N105="základní",J105,0)</f>
        <v>0</v>
      </c>
      <c r="BF105" s="183">
        <f>IF(N105="snížená",J105,0)</f>
        <v>0</v>
      </c>
      <c r="BG105" s="183">
        <f>IF(N105="zákl. přenesená",J105,0)</f>
        <v>0</v>
      </c>
      <c r="BH105" s="183">
        <f>IF(N105="sníž. přenesená",J105,0)</f>
        <v>0</v>
      </c>
      <c r="BI105" s="183">
        <f>IF(N105="nulová",J105,0)</f>
        <v>0</v>
      </c>
      <c r="BJ105" s="22" t="s">
        <v>79</v>
      </c>
      <c r="BK105" s="183">
        <f>ROUND(I105*H105,2)</f>
        <v>0</v>
      </c>
      <c r="BL105" s="22" t="s">
        <v>152</v>
      </c>
      <c r="BM105" s="22" t="s">
        <v>1146</v>
      </c>
    </row>
    <row r="106" spans="2:65" s="10" customFormat="1" ht="29.85" customHeight="1">
      <c r="B106" s="158"/>
      <c r="D106" s="159" t="s">
        <v>70</v>
      </c>
      <c r="E106" s="169" t="s">
        <v>133</v>
      </c>
      <c r="F106" s="169" t="s">
        <v>1147</v>
      </c>
      <c r="I106" s="161"/>
      <c r="J106" s="170">
        <f>BK106</f>
        <v>0</v>
      </c>
      <c r="L106" s="158"/>
      <c r="M106" s="163"/>
      <c r="N106" s="164"/>
      <c r="O106" s="164"/>
      <c r="P106" s="165">
        <f>SUM(P107:P109)</f>
        <v>0</v>
      </c>
      <c r="Q106" s="164"/>
      <c r="R106" s="165">
        <f>SUM(R107:R109)</f>
        <v>0</v>
      </c>
      <c r="S106" s="164"/>
      <c r="T106" s="166">
        <f>SUM(T107:T109)</f>
        <v>0</v>
      </c>
      <c r="AR106" s="159" t="s">
        <v>79</v>
      </c>
      <c r="AT106" s="167" t="s">
        <v>70</v>
      </c>
      <c r="AU106" s="167" t="s">
        <v>79</v>
      </c>
      <c r="AY106" s="159" t="s">
        <v>134</v>
      </c>
      <c r="BK106" s="168">
        <f>SUM(BK107:BK109)</f>
        <v>0</v>
      </c>
    </row>
    <row r="107" spans="2:65" s="1" customFormat="1" ht="16.5" customHeight="1">
      <c r="B107" s="171"/>
      <c r="C107" s="172" t="s">
        <v>11</v>
      </c>
      <c r="D107" s="172" t="s">
        <v>137</v>
      </c>
      <c r="E107" s="173" t="s">
        <v>1148</v>
      </c>
      <c r="F107" s="174" t="s">
        <v>1149</v>
      </c>
      <c r="G107" s="175" t="s">
        <v>248</v>
      </c>
      <c r="H107" s="176">
        <v>300</v>
      </c>
      <c r="I107" s="177"/>
      <c r="J107" s="178">
        <f>ROUND(I107*H107,2)</f>
        <v>0</v>
      </c>
      <c r="K107" s="174" t="s">
        <v>5</v>
      </c>
      <c r="L107" s="39"/>
      <c r="M107" s="179" t="s">
        <v>5</v>
      </c>
      <c r="N107" s="180" t="s">
        <v>42</v>
      </c>
      <c r="O107" s="40"/>
      <c r="P107" s="181">
        <f>O107*H107</f>
        <v>0</v>
      </c>
      <c r="Q107" s="181">
        <v>0</v>
      </c>
      <c r="R107" s="181">
        <f>Q107*H107</f>
        <v>0</v>
      </c>
      <c r="S107" s="181">
        <v>0</v>
      </c>
      <c r="T107" s="182">
        <f>S107*H107</f>
        <v>0</v>
      </c>
      <c r="AR107" s="22" t="s">
        <v>152</v>
      </c>
      <c r="AT107" s="22" t="s">
        <v>137</v>
      </c>
      <c r="AU107" s="22" t="s">
        <v>81</v>
      </c>
      <c r="AY107" s="22" t="s">
        <v>134</v>
      </c>
      <c r="BE107" s="183">
        <f>IF(N107="základní",J107,0)</f>
        <v>0</v>
      </c>
      <c r="BF107" s="183">
        <f>IF(N107="snížená",J107,0)</f>
        <v>0</v>
      </c>
      <c r="BG107" s="183">
        <f>IF(N107="zákl. přenesená",J107,0)</f>
        <v>0</v>
      </c>
      <c r="BH107" s="183">
        <f>IF(N107="sníž. přenesená",J107,0)</f>
        <v>0</v>
      </c>
      <c r="BI107" s="183">
        <f>IF(N107="nulová",J107,0)</f>
        <v>0</v>
      </c>
      <c r="BJ107" s="22" t="s">
        <v>79</v>
      </c>
      <c r="BK107" s="183">
        <f>ROUND(I107*H107,2)</f>
        <v>0</v>
      </c>
      <c r="BL107" s="22" t="s">
        <v>152</v>
      </c>
      <c r="BM107" s="22" t="s">
        <v>1150</v>
      </c>
    </row>
    <row r="108" spans="2:65" s="1" customFormat="1" ht="16.5" customHeight="1">
      <c r="B108" s="171"/>
      <c r="C108" s="172" t="s">
        <v>270</v>
      </c>
      <c r="D108" s="172" t="s">
        <v>137</v>
      </c>
      <c r="E108" s="173" t="s">
        <v>1151</v>
      </c>
      <c r="F108" s="174" t="s">
        <v>1152</v>
      </c>
      <c r="G108" s="175" t="s">
        <v>923</v>
      </c>
      <c r="H108" s="176">
        <v>1</v>
      </c>
      <c r="I108" s="177"/>
      <c r="J108" s="178">
        <f>ROUND(I108*H108,2)</f>
        <v>0</v>
      </c>
      <c r="K108" s="174" t="s">
        <v>5</v>
      </c>
      <c r="L108" s="39"/>
      <c r="M108" s="179" t="s">
        <v>5</v>
      </c>
      <c r="N108" s="180" t="s">
        <v>42</v>
      </c>
      <c r="O108" s="40"/>
      <c r="P108" s="181">
        <f>O108*H108</f>
        <v>0</v>
      </c>
      <c r="Q108" s="181">
        <v>0</v>
      </c>
      <c r="R108" s="181">
        <f>Q108*H108</f>
        <v>0</v>
      </c>
      <c r="S108" s="181">
        <v>0</v>
      </c>
      <c r="T108" s="182">
        <f>S108*H108</f>
        <v>0</v>
      </c>
      <c r="AR108" s="22" t="s">
        <v>152</v>
      </c>
      <c r="AT108" s="22" t="s">
        <v>137</v>
      </c>
      <c r="AU108" s="22" t="s">
        <v>81</v>
      </c>
      <c r="AY108" s="22" t="s">
        <v>134</v>
      </c>
      <c r="BE108" s="183">
        <f>IF(N108="základní",J108,0)</f>
        <v>0</v>
      </c>
      <c r="BF108" s="183">
        <f>IF(N108="snížená",J108,0)</f>
        <v>0</v>
      </c>
      <c r="BG108" s="183">
        <f>IF(N108="zákl. přenesená",J108,0)</f>
        <v>0</v>
      </c>
      <c r="BH108" s="183">
        <f>IF(N108="sníž. přenesená",J108,0)</f>
        <v>0</v>
      </c>
      <c r="BI108" s="183">
        <f>IF(N108="nulová",J108,0)</f>
        <v>0</v>
      </c>
      <c r="BJ108" s="22" t="s">
        <v>79</v>
      </c>
      <c r="BK108" s="183">
        <f>ROUND(I108*H108,2)</f>
        <v>0</v>
      </c>
      <c r="BL108" s="22" t="s">
        <v>152</v>
      </c>
      <c r="BM108" s="22" t="s">
        <v>1153</v>
      </c>
    </row>
    <row r="109" spans="2:65" s="1" customFormat="1" ht="16.5" customHeight="1">
      <c r="B109" s="171"/>
      <c r="C109" s="172" t="s">
        <v>275</v>
      </c>
      <c r="D109" s="172" t="s">
        <v>137</v>
      </c>
      <c r="E109" s="173" t="s">
        <v>1154</v>
      </c>
      <c r="F109" s="174" t="s">
        <v>1155</v>
      </c>
      <c r="G109" s="175" t="s">
        <v>474</v>
      </c>
      <c r="H109" s="176">
        <v>2</v>
      </c>
      <c r="I109" s="177"/>
      <c r="J109" s="178">
        <f>ROUND(I109*H109,2)</f>
        <v>0</v>
      </c>
      <c r="K109" s="174" t="s">
        <v>5</v>
      </c>
      <c r="L109" s="39"/>
      <c r="M109" s="179" t="s">
        <v>5</v>
      </c>
      <c r="N109" s="180" t="s">
        <v>42</v>
      </c>
      <c r="O109" s="40"/>
      <c r="P109" s="181">
        <f>O109*H109</f>
        <v>0</v>
      </c>
      <c r="Q109" s="181">
        <v>0</v>
      </c>
      <c r="R109" s="181">
        <f>Q109*H109</f>
        <v>0</v>
      </c>
      <c r="S109" s="181">
        <v>0</v>
      </c>
      <c r="T109" s="182">
        <f>S109*H109</f>
        <v>0</v>
      </c>
      <c r="AR109" s="22" t="s">
        <v>152</v>
      </c>
      <c r="AT109" s="22" t="s">
        <v>137</v>
      </c>
      <c r="AU109" s="22" t="s">
        <v>81</v>
      </c>
      <c r="AY109" s="22" t="s">
        <v>134</v>
      </c>
      <c r="BE109" s="183">
        <f>IF(N109="základní",J109,0)</f>
        <v>0</v>
      </c>
      <c r="BF109" s="183">
        <f>IF(N109="snížená",J109,0)</f>
        <v>0</v>
      </c>
      <c r="BG109" s="183">
        <f>IF(N109="zákl. přenesená",J109,0)</f>
        <v>0</v>
      </c>
      <c r="BH109" s="183">
        <f>IF(N109="sníž. přenesená",J109,0)</f>
        <v>0</v>
      </c>
      <c r="BI109" s="183">
        <f>IF(N109="nulová",J109,0)</f>
        <v>0</v>
      </c>
      <c r="BJ109" s="22" t="s">
        <v>79</v>
      </c>
      <c r="BK109" s="183">
        <f>ROUND(I109*H109,2)</f>
        <v>0</v>
      </c>
      <c r="BL109" s="22" t="s">
        <v>152</v>
      </c>
      <c r="BM109" s="22" t="s">
        <v>1156</v>
      </c>
    </row>
    <row r="110" spans="2:65" s="10" customFormat="1" ht="29.85" customHeight="1">
      <c r="B110" s="158"/>
      <c r="D110" s="159" t="s">
        <v>70</v>
      </c>
      <c r="E110" s="169" t="s">
        <v>159</v>
      </c>
      <c r="F110" s="169" t="s">
        <v>1157</v>
      </c>
      <c r="I110" s="161"/>
      <c r="J110" s="170">
        <f>BK110</f>
        <v>0</v>
      </c>
      <c r="L110" s="158"/>
      <c r="M110" s="163"/>
      <c r="N110" s="164"/>
      <c r="O110" s="164"/>
      <c r="P110" s="165">
        <f>SUM(P111:P112)</f>
        <v>0</v>
      </c>
      <c r="Q110" s="164"/>
      <c r="R110" s="165">
        <f>SUM(R111:R112)</f>
        <v>0</v>
      </c>
      <c r="S110" s="164"/>
      <c r="T110" s="166">
        <f>SUM(T111:T112)</f>
        <v>0</v>
      </c>
      <c r="AR110" s="159" t="s">
        <v>79</v>
      </c>
      <c r="AT110" s="167" t="s">
        <v>70</v>
      </c>
      <c r="AU110" s="167" t="s">
        <v>79</v>
      </c>
      <c r="AY110" s="159" t="s">
        <v>134</v>
      </c>
      <c r="BK110" s="168">
        <f>SUM(BK111:BK112)</f>
        <v>0</v>
      </c>
    </row>
    <row r="111" spans="2:65" s="1" customFormat="1" ht="16.5" customHeight="1">
      <c r="B111" s="171"/>
      <c r="C111" s="172" t="s">
        <v>279</v>
      </c>
      <c r="D111" s="172" t="s">
        <v>137</v>
      </c>
      <c r="E111" s="173" t="s">
        <v>1158</v>
      </c>
      <c r="F111" s="174" t="s">
        <v>1159</v>
      </c>
      <c r="G111" s="175" t="s">
        <v>474</v>
      </c>
      <c r="H111" s="176">
        <v>10</v>
      </c>
      <c r="I111" s="177"/>
      <c r="J111" s="178">
        <f>ROUND(I111*H111,2)</f>
        <v>0</v>
      </c>
      <c r="K111" s="174" t="s">
        <v>5</v>
      </c>
      <c r="L111" s="39"/>
      <c r="M111" s="179" t="s">
        <v>5</v>
      </c>
      <c r="N111" s="180" t="s">
        <v>42</v>
      </c>
      <c r="O111" s="40"/>
      <c r="P111" s="181">
        <f>O111*H111</f>
        <v>0</v>
      </c>
      <c r="Q111" s="181">
        <v>0</v>
      </c>
      <c r="R111" s="181">
        <f>Q111*H111</f>
        <v>0</v>
      </c>
      <c r="S111" s="181">
        <v>0</v>
      </c>
      <c r="T111" s="182">
        <f>S111*H111</f>
        <v>0</v>
      </c>
      <c r="AR111" s="22" t="s">
        <v>152</v>
      </c>
      <c r="AT111" s="22" t="s">
        <v>137</v>
      </c>
      <c r="AU111" s="22" t="s">
        <v>81</v>
      </c>
      <c r="AY111" s="22" t="s">
        <v>134</v>
      </c>
      <c r="BE111" s="183">
        <f>IF(N111="základní",J111,0)</f>
        <v>0</v>
      </c>
      <c r="BF111" s="183">
        <f>IF(N111="snížená",J111,0)</f>
        <v>0</v>
      </c>
      <c r="BG111" s="183">
        <f>IF(N111="zákl. přenesená",J111,0)</f>
        <v>0</v>
      </c>
      <c r="BH111" s="183">
        <f>IF(N111="sníž. přenesená",J111,0)</f>
        <v>0</v>
      </c>
      <c r="BI111" s="183">
        <f>IF(N111="nulová",J111,0)</f>
        <v>0</v>
      </c>
      <c r="BJ111" s="22" t="s">
        <v>79</v>
      </c>
      <c r="BK111" s="183">
        <f>ROUND(I111*H111,2)</f>
        <v>0</v>
      </c>
      <c r="BL111" s="22" t="s">
        <v>152</v>
      </c>
      <c r="BM111" s="22" t="s">
        <v>1160</v>
      </c>
    </row>
    <row r="112" spans="2:65" s="1" customFormat="1" ht="16.5" customHeight="1">
      <c r="B112" s="171"/>
      <c r="C112" s="172" t="s">
        <v>284</v>
      </c>
      <c r="D112" s="172" t="s">
        <v>137</v>
      </c>
      <c r="E112" s="173" t="s">
        <v>1161</v>
      </c>
      <c r="F112" s="174" t="s">
        <v>1162</v>
      </c>
      <c r="G112" s="175" t="s">
        <v>474</v>
      </c>
      <c r="H112" s="176">
        <v>10</v>
      </c>
      <c r="I112" s="177"/>
      <c r="J112" s="178">
        <f>ROUND(I112*H112,2)</f>
        <v>0</v>
      </c>
      <c r="K112" s="174" t="s">
        <v>5</v>
      </c>
      <c r="L112" s="39"/>
      <c r="M112" s="179" t="s">
        <v>5</v>
      </c>
      <c r="N112" s="180" t="s">
        <v>42</v>
      </c>
      <c r="O112" s="40"/>
      <c r="P112" s="181">
        <f>O112*H112</f>
        <v>0</v>
      </c>
      <c r="Q112" s="181">
        <v>0</v>
      </c>
      <c r="R112" s="181">
        <f>Q112*H112</f>
        <v>0</v>
      </c>
      <c r="S112" s="181">
        <v>0</v>
      </c>
      <c r="T112" s="182">
        <f>S112*H112</f>
        <v>0</v>
      </c>
      <c r="AR112" s="22" t="s">
        <v>152</v>
      </c>
      <c r="AT112" s="22" t="s">
        <v>137</v>
      </c>
      <c r="AU112" s="22" t="s">
        <v>81</v>
      </c>
      <c r="AY112" s="22" t="s">
        <v>134</v>
      </c>
      <c r="BE112" s="183">
        <f>IF(N112="základní",J112,0)</f>
        <v>0</v>
      </c>
      <c r="BF112" s="183">
        <f>IF(N112="snížená",J112,0)</f>
        <v>0</v>
      </c>
      <c r="BG112" s="183">
        <f>IF(N112="zákl. přenesená",J112,0)</f>
        <v>0</v>
      </c>
      <c r="BH112" s="183">
        <f>IF(N112="sníž. přenesená",J112,0)</f>
        <v>0</v>
      </c>
      <c r="BI112" s="183">
        <f>IF(N112="nulová",J112,0)</f>
        <v>0</v>
      </c>
      <c r="BJ112" s="22" t="s">
        <v>79</v>
      </c>
      <c r="BK112" s="183">
        <f>ROUND(I112*H112,2)</f>
        <v>0</v>
      </c>
      <c r="BL112" s="22" t="s">
        <v>152</v>
      </c>
      <c r="BM112" s="22" t="s">
        <v>1163</v>
      </c>
    </row>
    <row r="113" spans="2:65" s="10" customFormat="1" ht="29.85" customHeight="1">
      <c r="B113" s="158"/>
      <c r="D113" s="159" t="s">
        <v>70</v>
      </c>
      <c r="E113" s="169" t="s">
        <v>165</v>
      </c>
      <c r="F113" s="169" t="s">
        <v>210</v>
      </c>
      <c r="I113" s="161"/>
      <c r="J113" s="170">
        <f>BK113</f>
        <v>0</v>
      </c>
      <c r="L113" s="158"/>
      <c r="M113" s="163"/>
      <c r="N113" s="164"/>
      <c r="O113" s="164"/>
      <c r="P113" s="165">
        <f>SUM(P114:P121)</f>
        <v>0</v>
      </c>
      <c r="Q113" s="164"/>
      <c r="R113" s="165">
        <f>SUM(R114:R121)</f>
        <v>0</v>
      </c>
      <c r="S113" s="164"/>
      <c r="T113" s="166">
        <f>SUM(T114:T121)</f>
        <v>0</v>
      </c>
      <c r="AR113" s="159" t="s">
        <v>79</v>
      </c>
      <c r="AT113" s="167" t="s">
        <v>70</v>
      </c>
      <c r="AU113" s="167" t="s">
        <v>79</v>
      </c>
      <c r="AY113" s="159" t="s">
        <v>134</v>
      </c>
      <c r="BK113" s="168">
        <f>SUM(BK114:BK121)</f>
        <v>0</v>
      </c>
    </row>
    <row r="114" spans="2:65" s="1" customFormat="1" ht="16.5" customHeight="1">
      <c r="B114" s="171"/>
      <c r="C114" s="172" t="s">
        <v>289</v>
      </c>
      <c r="D114" s="172" t="s">
        <v>137</v>
      </c>
      <c r="E114" s="173" t="s">
        <v>1164</v>
      </c>
      <c r="F114" s="174" t="s">
        <v>1165</v>
      </c>
      <c r="G114" s="175" t="s">
        <v>474</v>
      </c>
      <c r="H114" s="176">
        <v>10</v>
      </c>
      <c r="I114" s="177"/>
      <c r="J114" s="178">
        <f t="shared" ref="J114:J121" si="10">ROUND(I114*H114,2)</f>
        <v>0</v>
      </c>
      <c r="K114" s="174" t="s">
        <v>5</v>
      </c>
      <c r="L114" s="39"/>
      <c r="M114" s="179" t="s">
        <v>5</v>
      </c>
      <c r="N114" s="180" t="s">
        <v>42</v>
      </c>
      <c r="O114" s="40"/>
      <c r="P114" s="181">
        <f t="shared" ref="P114:P121" si="11">O114*H114</f>
        <v>0</v>
      </c>
      <c r="Q114" s="181">
        <v>0</v>
      </c>
      <c r="R114" s="181">
        <f t="shared" ref="R114:R121" si="12">Q114*H114</f>
        <v>0</v>
      </c>
      <c r="S114" s="181">
        <v>0</v>
      </c>
      <c r="T114" s="182">
        <f t="shared" ref="T114:T121" si="13">S114*H114</f>
        <v>0</v>
      </c>
      <c r="AR114" s="22" t="s">
        <v>152</v>
      </c>
      <c r="AT114" s="22" t="s">
        <v>137</v>
      </c>
      <c r="AU114" s="22" t="s">
        <v>81</v>
      </c>
      <c r="AY114" s="22" t="s">
        <v>134</v>
      </c>
      <c r="BE114" s="183">
        <f t="shared" ref="BE114:BE121" si="14">IF(N114="základní",J114,0)</f>
        <v>0</v>
      </c>
      <c r="BF114" s="183">
        <f t="shared" ref="BF114:BF121" si="15">IF(N114="snížená",J114,0)</f>
        <v>0</v>
      </c>
      <c r="BG114" s="183">
        <f t="shared" ref="BG114:BG121" si="16">IF(N114="zákl. přenesená",J114,0)</f>
        <v>0</v>
      </c>
      <c r="BH114" s="183">
        <f t="shared" ref="BH114:BH121" si="17">IF(N114="sníž. přenesená",J114,0)</f>
        <v>0</v>
      </c>
      <c r="BI114" s="183">
        <f t="shared" ref="BI114:BI121" si="18">IF(N114="nulová",J114,0)</f>
        <v>0</v>
      </c>
      <c r="BJ114" s="22" t="s">
        <v>79</v>
      </c>
      <c r="BK114" s="183">
        <f t="shared" ref="BK114:BK121" si="19">ROUND(I114*H114,2)</f>
        <v>0</v>
      </c>
      <c r="BL114" s="22" t="s">
        <v>152</v>
      </c>
      <c r="BM114" s="22" t="s">
        <v>1166</v>
      </c>
    </row>
    <row r="115" spans="2:65" s="1" customFormat="1" ht="16.5" customHeight="1">
      <c r="B115" s="171"/>
      <c r="C115" s="172" t="s">
        <v>10</v>
      </c>
      <c r="D115" s="172" t="s">
        <v>137</v>
      </c>
      <c r="E115" s="173" t="s">
        <v>1167</v>
      </c>
      <c r="F115" s="174" t="s">
        <v>1168</v>
      </c>
      <c r="G115" s="175" t="s">
        <v>256</v>
      </c>
      <c r="H115" s="176">
        <v>50</v>
      </c>
      <c r="I115" s="177"/>
      <c r="J115" s="178">
        <f t="shared" si="10"/>
        <v>0</v>
      </c>
      <c r="K115" s="174" t="s">
        <v>5</v>
      </c>
      <c r="L115" s="39"/>
      <c r="M115" s="179" t="s">
        <v>5</v>
      </c>
      <c r="N115" s="180" t="s">
        <v>42</v>
      </c>
      <c r="O115" s="40"/>
      <c r="P115" s="181">
        <f t="shared" si="11"/>
        <v>0</v>
      </c>
      <c r="Q115" s="181">
        <v>0</v>
      </c>
      <c r="R115" s="181">
        <f t="shared" si="12"/>
        <v>0</v>
      </c>
      <c r="S115" s="181">
        <v>0</v>
      </c>
      <c r="T115" s="182">
        <f t="shared" si="13"/>
        <v>0</v>
      </c>
      <c r="AR115" s="22" t="s">
        <v>152</v>
      </c>
      <c r="AT115" s="22" t="s">
        <v>137</v>
      </c>
      <c r="AU115" s="22" t="s">
        <v>81</v>
      </c>
      <c r="AY115" s="22" t="s">
        <v>134</v>
      </c>
      <c r="BE115" s="183">
        <f t="shared" si="14"/>
        <v>0</v>
      </c>
      <c r="BF115" s="183">
        <f t="shared" si="15"/>
        <v>0</v>
      </c>
      <c r="BG115" s="183">
        <f t="shared" si="16"/>
        <v>0</v>
      </c>
      <c r="BH115" s="183">
        <f t="shared" si="17"/>
        <v>0</v>
      </c>
      <c r="BI115" s="183">
        <f t="shared" si="18"/>
        <v>0</v>
      </c>
      <c r="BJ115" s="22" t="s">
        <v>79</v>
      </c>
      <c r="BK115" s="183">
        <f t="shared" si="19"/>
        <v>0</v>
      </c>
      <c r="BL115" s="22" t="s">
        <v>152</v>
      </c>
      <c r="BM115" s="22" t="s">
        <v>1169</v>
      </c>
    </row>
    <row r="116" spans="2:65" s="1" customFormat="1" ht="16.5" customHeight="1">
      <c r="B116" s="171"/>
      <c r="C116" s="172" t="s">
        <v>299</v>
      </c>
      <c r="D116" s="172" t="s">
        <v>137</v>
      </c>
      <c r="E116" s="173" t="s">
        <v>1170</v>
      </c>
      <c r="F116" s="174" t="s">
        <v>1171</v>
      </c>
      <c r="G116" s="175" t="s">
        <v>256</v>
      </c>
      <c r="H116" s="176">
        <v>37</v>
      </c>
      <c r="I116" s="177"/>
      <c r="J116" s="178">
        <f t="shared" si="10"/>
        <v>0</v>
      </c>
      <c r="K116" s="174" t="s">
        <v>5</v>
      </c>
      <c r="L116" s="39"/>
      <c r="M116" s="179" t="s">
        <v>5</v>
      </c>
      <c r="N116" s="180" t="s">
        <v>42</v>
      </c>
      <c r="O116" s="40"/>
      <c r="P116" s="181">
        <f t="shared" si="11"/>
        <v>0</v>
      </c>
      <c r="Q116" s="181">
        <v>0</v>
      </c>
      <c r="R116" s="181">
        <f t="shared" si="12"/>
        <v>0</v>
      </c>
      <c r="S116" s="181">
        <v>0</v>
      </c>
      <c r="T116" s="182">
        <f t="shared" si="13"/>
        <v>0</v>
      </c>
      <c r="AR116" s="22" t="s">
        <v>152</v>
      </c>
      <c r="AT116" s="22" t="s">
        <v>137</v>
      </c>
      <c r="AU116" s="22" t="s">
        <v>81</v>
      </c>
      <c r="AY116" s="22" t="s">
        <v>134</v>
      </c>
      <c r="BE116" s="183">
        <f t="shared" si="14"/>
        <v>0</v>
      </c>
      <c r="BF116" s="183">
        <f t="shared" si="15"/>
        <v>0</v>
      </c>
      <c r="BG116" s="183">
        <f t="shared" si="16"/>
        <v>0</v>
      </c>
      <c r="BH116" s="183">
        <f t="shared" si="17"/>
        <v>0</v>
      </c>
      <c r="BI116" s="183">
        <f t="shared" si="18"/>
        <v>0</v>
      </c>
      <c r="BJ116" s="22" t="s">
        <v>79</v>
      </c>
      <c r="BK116" s="183">
        <f t="shared" si="19"/>
        <v>0</v>
      </c>
      <c r="BL116" s="22" t="s">
        <v>152</v>
      </c>
      <c r="BM116" s="22" t="s">
        <v>1172</v>
      </c>
    </row>
    <row r="117" spans="2:65" s="1" customFormat="1" ht="16.5" customHeight="1">
      <c r="B117" s="171"/>
      <c r="C117" s="172" t="s">
        <v>305</v>
      </c>
      <c r="D117" s="172" t="s">
        <v>137</v>
      </c>
      <c r="E117" s="173" t="s">
        <v>1173</v>
      </c>
      <c r="F117" s="174" t="s">
        <v>1174</v>
      </c>
      <c r="G117" s="175" t="s">
        <v>474</v>
      </c>
      <c r="H117" s="176">
        <v>4</v>
      </c>
      <c r="I117" s="177"/>
      <c r="J117" s="178">
        <f t="shared" si="10"/>
        <v>0</v>
      </c>
      <c r="K117" s="174" t="s">
        <v>5</v>
      </c>
      <c r="L117" s="39"/>
      <c r="M117" s="179" t="s">
        <v>5</v>
      </c>
      <c r="N117" s="180" t="s">
        <v>42</v>
      </c>
      <c r="O117" s="40"/>
      <c r="P117" s="181">
        <f t="shared" si="11"/>
        <v>0</v>
      </c>
      <c r="Q117" s="181">
        <v>0</v>
      </c>
      <c r="R117" s="181">
        <f t="shared" si="12"/>
        <v>0</v>
      </c>
      <c r="S117" s="181">
        <v>0</v>
      </c>
      <c r="T117" s="182">
        <f t="shared" si="13"/>
        <v>0</v>
      </c>
      <c r="AR117" s="22" t="s">
        <v>152</v>
      </c>
      <c r="AT117" s="22" t="s">
        <v>137</v>
      </c>
      <c r="AU117" s="22" t="s">
        <v>81</v>
      </c>
      <c r="AY117" s="22" t="s">
        <v>134</v>
      </c>
      <c r="BE117" s="183">
        <f t="shared" si="14"/>
        <v>0</v>
      </c>
      <c r="BF117" s="183">
        <f t="shared" si="15"/>
        <v>0</v>
      </c>
      <c r="BG117" s="183">
        <f t="shared" si="16"/>
        <v>0</v>
      </c>
      <c r="BH117" s="183">
        <f t="shared" si="17"/>
        <v>0</v>
      </c>
      <c r="BI117" s="183">
        <f t="shared" si="18"/>
        <v>0</v>
      </c>
      <c r="BJ117" s="22" t="s">
        <v>79</v>
      </c>
      <c r="BK117" s="183">
        <f t="shared" si="19"/>
        <v>0</v>
      </c>
      <c r="BL117" s="22" t="s">
        <v>152</v>
      </c>
      <c r="BM117" s="22" t="s">
        <v>1175</v>
      </c>
    </row>
    <row r="118" spans="2:65" s="1" customFormat="1" ht="16.5" customHeight="1">
      <c r="B118" s="171"/>
      <c r="C118" s="172" t="s">
        <v>310</v>
      </c>
      <c r="D118" s="172" t="s">
        <v>137</v>
      </c>
      <c r="E118" s="173" t="s">
        <v>1176</v>
      </c>
      <c r="F118" s="174" t="s">
        <v>1177</v>
      </c>
      <c r="G118" s="175" t="s">
        <v>474</v>
      </c>
      <c r="H118" s="176">
        <v>6</v>
      </c>
      <c r="I118" s="177"/>
      <c r="J118" s="178">
        <f t="shared" si="10"/>
        <v>0</v>
      </c>
      <c r="K118" s="174" t="s">
        <v>5</v>
      </c>
      <c r="L118" s="39"/>
      <c r="M118" s="179" t="s">
        <v>5</v>
      </c>
      <c r="N118" s="180" t="s">
        <v>42</v>
      </c>
      <c r="O118" s="40"/>
      <c r="P118" s="181">
        <f t="shared" si="11"/>
        <v>0</v>
      </c>
      <c r="Q118" s="181">
        <v>0</v>
      </c>
      <c r="R118" s="181">
        <f t="shared" si="12"/>
        <v>0</v>
      </c>
      <c r="S118" s="181">
        <v>0</v>
      </c>
      <c r="T118" s="182">
        <f t="shared" si="13"/>
        <v>0</v>
      </c>
      <c r="AR118" s="22" t="s">
        <v>152</v>
      </c>
      <c r="AT118" s="22" t="s">
        <v>137</v>
      </c>
      <c r="AU118" s="22" t="s">
        <v>81</v>
      </c>
      <c r="AY118" s="22" t="s">
        <v>134</v>
      </c>
      <c r="BE118" s="183">
        <f t="shared" si="14"/>
        <v>0</v>
      </c>
      <c r="BF118" s="183">
        <f t="shared" si="15"/>
        <v>0</v>
      </c>
      <c r="BG118" s="183">
        <f t="shared" si="16"/>
        <v>0</v>
      </c>
      <c r="BH118" s="183">
        <f t="shared" si="17"/>
        <v>0</v>
      </c>
      <c r="BI118" s="183">
        <f t="shared" si="18"/>
        <v>0</v>
      </c>
      <c r="BJ118" s="22" t="s">
        <v>79</v>
      </c>
      <c r="BK118" s="183">
        <f t="shared" si="19"/>
        <v>0</v>
      </c>
      <c r="BL118" s="22" t="s">
        <v>152</v>
      </c>
      <c r="BM118" s="22" t="s">
        <v>1178</v>
      </c>
    </row>
    <row r="119" spans="2:65" s="1" customFormat="1" ht="16.5" customHeight="1">
      <c r="B119" s="171"/>
      <c r="C119" s="172" t="s">
        <v>314</v>
      </c>
      <c r="D119" s="172" t="s">
        <v>137</v>
      </c>
      <c r="E119" s="173" t="s">
        <v>1179</v>
      </c>
      <c r="F119" s="174" t="s">
        <v>1180</v>
      </c>
      <c r="G119" s="175" t="s">
        <v>474</v>
      </c>
      <c r="H119" s="176">
        <v>10</v>
      </c>
      <c r="I119" s="177"/>
      <c r="J119" s="178">
        <f t="shared" si="10"/>
        <v>0</v>
      </c>
      <c r="K119" s="174" t="s">
        <v>5</v>
      </c>
      <c r="L119" s="39"/>
      <c r="M119" s="179" t="s">
        <v>5</v>
      </c>
      <c r="N119" s="180" t="s">
        <v>42</v>
      </c>
      <c r="O119" s="40"/>
      <c r="P119" s="181">
        <f t="shared" si="11"/>
        <v>0</v>
      </c>
      <c r="Q119" s="181">
        <v>0</v>
      </c>
      <c r="R119" s="181">
        <f t="shared" si="12"/>
        <v>0</v>
      </c>
      <c r="S119" s="181">
        <v>0</v>
      </c>
      <c r="T119" s="182">
        <f t="shared" si="13"/>
        <v>0</v>
      </c>
      <c r="AR119" s="22" t="s">
        <v>152</v>
      </c>
      <c r="AT119" s="22" t="s">
        <v>137</v>
      </c>
      <c r="AU119" s="22" t="s">
        <v>81</v>
      </c>
      <c r="AY119" s="22" t="s">
        <v>134</v>
      </c>
      <c r="BE119" s="183">
        <f t="shared" si="14"/>
        <v>0</v>
      </c>
      <c r="BF119" s="183">
        <f t="shared" si="15"/>
        <v>0</v>
      </c>
      <c r="BG119" s="183">
        <f t="shared" si="16"/>
        <v>0</v>
      </c>
      <c r="BH119" s="183">
        <f t="shared" si="17"/>
        <v>0</v>
      </c>
      <c r="BI119" s="183">
        <f t="shared" si="18"/>
        <v>0</v>
      </c>
      <c r="BJ119" s="22" t="s">
        <v>79</v>
      </c>
      <c r="BK119" s="183">
        <f t="shared" si="19"/>
        <v>0</v>
      </c>
      <c r="BL119" s="22" t="s">
        <v>152</v>
      </c>
      <c r="BM119" s="22" t="s">
        <v>1181</v>
      </c>
    </row>
    <row r="120" spans="2:65" s="1" customFormat="1" ht="16.5" customHeight="1">
      <c r="B120" s="171"/>
      <c r="C120" s="172" t="s">
        <v>318</v>
      </c>
      <c r="D120" s="172" t="s">
        <v>137</v>
      </c>
      <c r="E120" s="173" t="s">
        <v>1182</v>
      </c>
      <c r="F120" s="174" t="s">
        <v>1183</v>
      </c>
      <c r="G120" s="175" t="s">
        <v>293</v>
      </c>
      <c r="H120" s="176">
        <v>74</v>
      </c>
      <c r="I120" s="177"/>
      <c r="J120" s="178">
        <f t="shared" si="10"/>
        <v>0</v>
      </c>
      <c r="K120" s="174" t="s">
        <v>5</v>
      </c>
      <c r="L120" s="39"/>
      <c r="M120" s="179" t="s">
        <v>5</v>
      </c>
      <c r="N120" s="180" t="s">
        <v>42</v>
      </c>
      <c r="O120" s="40"/>
      <c r="P120" s="181">
        <f t="shared" si="11"/>
        <v>0</v>
      </c>
      <c r="Q120" s="181">
        <v>0</v>
      </c>
      <c r="R120" s="181">
        <f t="shared" si="12"/>
        <v>0</v>
      </c>
      <c r="S120" s="181">
        <v>0</v>
      </c>
      <c r="T120" s="182">
        <f t="shared" si="13"/>
        <v>0</v>
      </c>
      <c r="AR120" s="22" t="s">
        <v>152</v>
      </c>
      <c r="AT120" s="22" t="s">
        <v>137</v>
      </c>
      <c r="AU120" s="22" t="s">
        <v>81</v>
      </c>
      <c r="AY120" s="22" t="s">
        <v>134</v>
      </c>
      <c r="BE120" s="183">
        <f t="shared" si="14"/>
        <v>0</v>
      </c>
      <c r="BF120" s="183">
        <f t="shared" si="15"/>
        <v>0</v>
      </c>
      <c r="BG120" s="183">
        <f t="shared" si="16"/>
        <v>0</v>
      </c>
      <c r="BH120" s="183">
        <f t="shared" si="17"/>
        <v>0</v>
      </c>
      <c r="BI120" s="183">
        <f t="shared" si="18"/>
        <v>0</v>
      </c>
      <c r="BJ120" s="22" t="s">
        <v>79</v>
      </c>
      <c r="BK120" s="183">
        <f t="shared" si="19"/>
        <v>0</v>
      </c>
      <c r="BL120" s="22" t="s">
        <v>152</v>
      </c>
      <c r="BM120" s="22" t="s">
        <v>1184</v>
      </c>
    </row>
    <row r="121" spans="2:65" s="1" customFormat="1" ht="16.5" customHeight="1">
      <c r="B121" s="171"/>
      <c r="C121" s="172" t="s">
        <v>323</v>
      </c>
      <c r="D121" s="172" t="s">
        <v>137</v>
      </c>
      <c r="E121" s="173" t="s">
        <v>1185</v>
      </c>
      <c r="F121" s="174" t="s">
        <v>1186</v>
      </c>
      <c r="G121" s="175" t="s">
        <v>293</v>
      </c>
      <c r="H121" s="176">
        <v>74</v>
      </c>
      <c r="I121" s="177"/>
      <c r="J121" s="178">
        <f t="shared" si="10"/>
        <v>0</v>
      </c>
      <c r="K121" s="174" t="s">
        <v>5</v>
      </c>
      <c r="L121" s="39"/>
      <c r="M121" s="179" t="s">
        <v>5</v>
      </c>
      <c r="N121" s="180" t="s">
        <v>42</v>
      </c>
      <c r="O121" s="40"/>
      <c r="P121" s="181">
        <f t="shared" si="11"/>
        <v>0</v>
      </c>
      <c r="Q121" s="181">
        <v>0</v>
      </c>
      <c r="R121" s="181">
        <f t="shared" si="12"/>
        <v>0</v>
      </c>
      <c r="S121" s="181">
        <v>0</v>
      </c>
      <c r="T121" s="182">
        <f t="shared" si="13"/>
        <v>0</v>
      </c>
      <c r="AR121" s="22" t="s">
        <v>152</v>
      </c>
      <c r="AT121" s="22" t="s">
        <v>137</v>
      </c>
      <c r="AU121" s="22" t="s">
        <v>81</v>
      </c>
      <c r="AY121" s="22" t="s">
        <v>134</v>
      </c>
      <c r="BE121" s="183">
        <f t="shared" si="14"/>
        <v>0</v>
      </c>
      <c r="BF121" s="183">
        <f t="shared" si="15"/>
        <v>0</v>
      </c>
      <c r="BG121" s="183">
        <f t="shared" si="16"/>
        <v>0</v>
      </c>
      <c r="BH121" s="183">
        <f t="shared" si="17"/>
        <v>0</v>
      </c>
      <c r="BI121" s="183">
        <f t="shared" si="18"/>
        <v>0</v>
      </c>
      <c r="BJ121" s="22" t="s">
        <v>79</v>
      </c>
      <c r="BK121" s="183">
        <f t="shared" si="19"/>
        <v>0</v>
      </c>
      <c r="BL121" s="22" t="s">
        <v>152</v>
      </c>
      <c r="BM121" s="22" t="s">
        <v>1187</v>
      </c>
    </row>
    <row r="122" spans="2:65" s="10" customFormat="1" ht="29.85" customHeight="1">
      <c r="B122" s="158"/>
      <c r="D122" s="159" t="s">
        <v>70</v>
      </c>
      <c r="E122" s="169" t="s">
        <v>168</v>
      </c>
      <c r="F122" s="169" t="s">
        <v>911</v>
      </c>
      <c r="I122" s="161"/>
      <c r="J122" s="170">
        <f>BK122</f>
        <v>0</v>
      </c>
      <c r="L122" s="158"/>
      <c r="M122" s="163"/>
      <c r="N122" s="164"/>
      <c r="O122" s="164"/>
      <c r="P122" s="165">
        <f>SUM(P123:P125)</f>
        <v>0</v>
      </c>
      <c r="Q122" s="164"/>
      <c r="R122" s="165">
        <f>SUM(R123:R125)</f>
        <v>0</v>
      </c>
      <c r="S122" s="164"/>
      <c r="T122" s="166">
        <f>SUM(T123:T125)</f>
        <v>0</v>
      </c>
      <c r="AR122" s="159" t="s">
        <v>79</v>
      </c>
      <c r="AT122" s="167" t="s">
        <v>70</v>
      </c>
      <c r="AU122" s="167" t="s">
        <v>79</v>
      </c>
      <c r="AY122" s="159" t="s">
        <v>134</v>
      </c>
      <c r="BK122" s="168">
        <f>SUM(BK123:BK125)</f>
        <v>0</v>
      </c>
    </row>
    <row r="123" spans="2:65" s="1" customFormat="1" ht="25.5" customHeight="1">
      <c r="B123" s="171"/>
      <c r="C123" s="172" t="s">
        <v>328</v>
      </c>
      <c r="D123" s="172" t="s">
        <v>137</v>
      </c>
      <c r="E123" s="173" t="s">
        <v>1188</v>
      </c>
      <c r="F123" s="174" t="s">
        <v>1189</v>
      </c>
      <c r="G123" s="175" t="s">
        <v>474</v>
      </c>
      <c r="H123" s="176">
        <v>5</v>
      </c>
      <c r="I123" s="177"/>
      <c r="J123" s="178">
        <f>ROUND(I123*H123,2)</f>
        <v>0</v>
      </c>
      <c r="K123" s="174" t="s">
        <v>5</v>
      </c>
      <c r="L123" s="39"/>
      <c r="M123" s="179" t="s">
        <v>5</v>
      </c>
      <c r="N123" s="180" t="s">
        <v>42</v>
      </c>
      <c r="O123" s="40"/>
      <c r="P123" s="181">
        <f>O123*H123</f>
        <v>0</v>
      </c>
      <c r="Q123" s="181">
        <v>0</v>
      </c>
      <c r="R123" s="181">
        <f>Q123*H123</f>
        <v>0</v>
      </c>
      <c r="S123" s="181">
        <v>0</v>
      </c>
      <c r="T123" s="182">
        <f>S123*H123</f>
        <v>0</v>
      </c>
      <c r="AR123" s="22" t="s">
        <v>152</v>
      </c>
      <c r="AT123" s="22" t="s">
        <v>137</v>
      </c>
      <c r="AU123" s="22" t="s">
        <v>81</v>
      </c>
      <c r="AY123" s="22" t="s">
        <v>134</v>
      </c>
      <c r="BE123" s="183">
        <f>IF(N123="základní",J123,0)</f>
        <v>0</v>
      </c>
      <c r="BF123" s="183">
        <f>IF(N123="snížená",J123,0)</f>
        <v>0</v>
      </c>
      <c r="BG123" s="183">
        <f>IF(N123="zákl. přenesená",J123,0)</f>
        <v>0</v>
      </c>
      <c r="BH123" s="183">
        <f>IF(N123="sníž. přenesená",J123,0)</f>
        <v>0</v>
      </c>
      <c r="BI123" s="183">
        <f>IF(N123="nulová",J123,0)</f>
        <v>0</v>
      </c>
      <c r="BJ123" s="22" t="s">
        <v>79</v>
      </c>
      <c r="BK123" s="183">
        <f>ROUND(I123*H123,2)</f>
        <v>0</v>
      </c>
      <c r="BL123" s="22" t="s">
        <v>152</v>
      </c>
      <c r="BM123" s="22" t="s">
        <v>1190</v>
      </c>
    </row>
    <row r="124" spans="2:65" s="1" customFormat="1" ht="16.5" customHeight="1">
      <c r="B124" s="171"/>
      <c r="C124" s="172" t="s">
        <v>333</v>
      </c>
      <c r="D124" s="172" t="s">
        <v>137</v>
      </c>
      <c r="E124" s="173" t="s">
        <v>1191</v>
      </c>
      <c r="F124" s="174" t="s">
        <v>1192</v>
      </c>
      <c r="G124" s="175" t="s">
        <v>474</v>
      </c>
      <c r="H124" s="176">
        <v>4</v>
      </c>
      <c r="I124" s="177"/>
      <c r="J124" s="178">
        <f>ROUND(I124*H124,2)</f>
        <v>0</v>
      </c>
      <c r="K124" s="174" t="s">
        <v>5</v>
      </c>
      <c r="L124" s="39"/>
      <c r="M124" s="179" t="s">
        <v>5</v>
      </c>
      <c r="N124" s="180" t="s">
        <v>42</v>
      </c>
      <c r="O124" s="40"/>
      <c r="P124" s="181">
        <f>O124*H124</f>
        <v>0</v>
      </c>
      <c r="Q124" s="181">
        <v>0</v>
      </c>
      <c r="R124" s="181">
        <f>Q124*H124</f>
        <v>0</v>
      </c>
      <c r="S124" s="181">
        <v>0</v>
      </c>
      <c r="T124" s="182">
        <f>S124*H124</f>
        <v>0</v>
      </c>
      <c r="AR124" s="22" t="s">
        <v>152</v>
      </c>
      <c r="AT124" s="22" t="s">
        <v>137</v>
      </c>
      <c r="AU124" s="22" t="s">
        <v>81</v>
      </c>
      <c r="AY124" s="22" t="s">
        <v>134</v>
      </c>
      <c r="BE124" s="183">
        <f>IF(N124="základní",J124,0)</f>
        <v>0</v>
      </c>
      <c r="BF124" s="183">
        <f>IF(N124="snížená",J124,0)</f>
        <v>0</v>
      </c>
      <c r="BG124" s="183">
        <f>IF(N124="zákl. přenesená",J124,0)</f>
        <v>0</v>
      </c>
      <c r="BH124" s="183">
        <f>IF(N124="sníž. přenesená",J124,0)</f>
        <v>0</v>
      </c>
      <c r="BI124" s="183">
        <f>IF(N124="nulová",J124,0)</f>
        <v>0</v>
      </c>
      <c r="BJ124" s="22" t="s">
        <v>79</v>
      </c>
      <c r="BK124" s="183">
        <f>ROUND(I124*H124,2)</f>
        <v>0</v>
      </c>
      <c r="BL124" s="22" t="s">
        <v>152</v>
      </c>
      <c r="BM124" s="22" t="s">
        <v>1193</v>
      </c>
    </row>
    <row r="125" spans="2:65" s="1" customFormat="1" ht="16.5" customHeight="1">
      <c r="B125" s="171"/>
      <c r="C125" s="172" t="s">
        <v>338</v>
      </c>
      <c r="D125" s="172" t="s">
        <v>137</v>
      </c>
      <c r="E125" s="173" t="s">
        <v>1194</v>
      </c>
      <c r="F125" s="174" t="s">
        <v>1195</v>
      </c>
      <c r="G125" s="175" t="s">
        <v>248</v>
      </c>
      <c r="H125" s="176">
        <v>380</v>
      </c>
      <c r="I125" s="177"/>
      <c r="J125" s="178">
        <f>ROUND(I125*H125,2)</f>
        <v>0</v>
      </c>
      <c r="K125" s="174" t="s">
        <v>5</v>
      </c>
      <c r="L125" s="39"/>
      <c r="M125" s="179" t="s">
        <v>5</v>
      </c>
      <c r="N125" s="180" t="s">
        <v>42</v>
      </c>
      <c r="O125" s="40"/>
      <c r="P125" s="181">
        <f>O125*H125</f>
        <v>0</v>
      </c>
      <c r="Q125" s="181">
        <v>0</v>
      </c>
      <c r="R125" s="181">
        <f>Q125*H125</f>
        <v>0</v>
      </c>
      <c r="S125" s="181">
        <v>0</v>
      </c>
      <c r="T125" s="182">
        <f>S125*H125</f>
        <v>0</v>
      </c>
      <c r="AR125" s="22" t="s">
        <v>152</v>
      </c>
      <c r="AT125" s="22" t="s">
        <v>137</v>
      </c>
      <c r="AU125" s="22" t="s">
        <v>81</v>
      </c>
      <c r="AY125" s="22" t="s">
        <v>134</v>
      </c>
      <c r="BE125" s="183">
        <f>IF(N125="základní",J125,0)</f>
        <v>0</v>
      </c>
      <c r="BF125" s="183">
        <f>IF(N125="snížená",J125,0)</f>
        <v>0</v>
      </c>
      <c r="BG125" s="183">
        <f>IF(N125="zákl. přenesená",J125,0)</f>
        <v>0</v>
      </c>
      <c r="BH125" s="183">
        <f>IF(N125="sníž. přenesená",J125,0)</f>
        <v>0</v>
      </c>
      <c r="BI125" s="183">
        <f>IF(N125="nulová",J125,0)</f>
        <v>0</v>
      </c>
      <c r="BJ125" s="22" t="s">
        <v>79</v>
      </c>
      <c r="BK125" s="183">
        <f>ROUND(I125*H125,2)</f>
        <v>0</v>
      </c>
      <c r="BL125" s="22" t="s">
        <v>152</v>
      </c>
      <c r="BM125" s="22" t="s">
        <v>1196</v>
      </c>
    </row>
    <row r="126" spans="2:65" s="10" customFormat="1" ht="29.85" customHeight="1">
      <c r="B126" s="158"/>
      <c r="D126" s="159" t="s">
        <v>70</v>
      </c>
      <c r="E126" s="169" t="s">
        <v>175</v>
      </c>
      <c r="F126" s="169" t="s">
        <v>1197</v>
      </c>
      <c r="I126" s="161"/>
      <c r="J126" s="170">
        <f>BK126</f>
        <v>0</v>
      </c>
      <c r="L126" s="158"/>
      <c r="M126" s="163"/>
      <c r="N126" s="164"/>
      <c r="O126" s="164"/>
      <c r="P126" s="165">
        <f>P127</f>
        <v>0</v>
      </c>
      <c r="Q126" s="164"/>
      <c r="R126" s="165">
        <f>R127</f>
        <v>0</v>
      </c>
      <c r="S126" s="164"/>
      <c r="T126" s="166">
        <f>T127</f>
        <v>0</v>
      </c>
      <c r="AR126" s="159" t="s">
        <v>79</v>
      </c>
      <c r="AT126" s="167" t="s">
        <v>70</v>
      </c>
      <c r="AU126" s="167" t="s">
        <v>79</v>
      </c>
      <c r="AY126" s="159" t="s">
        <v>134</v>
      </c>
      <c r="BK126" s="168">
        <f>BK127</f>
        <v>0</v>
      </c>
    </row>
    <row r="127" spans="2:65" s="1" customFormat="1" ht="25.5" customHeight="1">
      <c r="B127" s="171"/>
      <c r="C127" s="172" t="s">
        <v>342</v>
      </c>
      <c r="D127" s="172" t="s">
        <v>137</v>
      </c>
      <c r="E127" s="173" t="s">
        <v>1198</v>
      </c>
      <c r="F127" s="174" t="s">
        <v>1199</v>
      </c>
      <c r="G127" s="175" t="s">
        <v>140</v>
      </c>
      <c r="H127" s="176">
        <v>1</v>
      </c>
      <c r="I127" s="177"/>
      <c r="J127" s="178">
        <f>ROUND(I127*H127,2)</f>
        <v>0</v>
      </c>
      <c r="K127" s="174" t="s">
        <v>5</v>
      </c>
      <c r="L127" s="39"/>
      <c r="M127" s="179" t="s">
        <v>5</v>
      </c>
      <c r="N127" s="184" t="s">
        <v>42</v>
      </c>
      <c r="O127" s="185"/>
      <c r="P127" s="186">
        <f>O127*H127</f>
        <v>0</v>
      </c>
      <c r="Q127" s="186">
        <v>0</v>
      </c>
      <c r="R127" s="186">
        <f>Q127*H127</f>
        <v>0</v>
      </c>
      <c r="S127" s="186">
        <v>0</v>
      </c>
      <c r="T127" s="187">
        <f>S127*H127</f>
        <v>0</v>
      </c>
      <c r="AR127" s="22" t="s">
        <v>152</v>
      </c>
      <c r="AT127" s="22" t="s">
        <v>137</v>
      </c>
      <c r="AU127" s="22" t="s">
        <v>81</v>
      </c>
      <c r="AY127" s="22" t="s">
        <v>134</v>
      </c>
      <c r="BE127" s="183">
        <f>IF(N127="základní",J127,0)</f>
        <v>0</v>
      </c>
      <c r="BF127" s="183">
        <f>IF(N127="snížená",J127,0)</f>
        <v>0</v>
      </c>
      <c r="BG127" s="183">
        <f>IF(N127="zákl. přenesená",J127,0)</f>
        <v>0</v>
      </c>
      <c r="BH127" s="183">
        <f>IF(N127="sníž. přenesená",J127,0)</f>
        <v>0</v>
      </c>
      <c r="BI127" s="183">
        <f>IF(N127="nulová",J127,0)</f>
        <v>0</v>
      </c>
      <c r="BJ127" s="22" t="s">
        <v>79</v>
      </c>
      <c r="BK127" s="183">
        <f>ROUND(I127*H127,2)</f>
        <v>0</v>
      </c>
      <c r="BL127" s="22" t="s">
        <v>152</v>
      </c>
      <c r="BM127" s="22" t="s">
        <v>1200</v>
      </c>
    </row>
    <row r="128" spans="2:65" s="1" customFormat="1" ht="6.9" customHeight="1">
      <c r="B128" s="54"/>
      <c r="C128" s="55"/>
      <c r="D128" s="55"/>
      <c r="E128" s="55"/>
      <c r="F128" s="55"/>
      <c r="G128" s="55"/>
      <c r="H128" s="55"/>
      <c r="I128" s="125"/>
      <c r="J128" s="55"/>
      <c r="K128" s="55"/>
      <c r="L128" s="39"/>
    </row>
  </sheetData>
  <autoFilter ref="C85:K127"/>
  <mergeCells count="10">
    <mergeCell ref="J51:J52"/>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331"/>
  <sheetViews>
    <sheetView showGridLines="0" workbookViewId="0">
      <pane ySplit="1" topLeftCell="A43" activePane="bottomLeft" state="frozen"/>
      <selection pane="bottomLeft" activeCell="AD12" sqref="A12:AD18"/>
    </sheetView>
  </sheetViews>
  <sheetFormatPr defaultRowHeight="12"/>
  <cols>
    <col min="1" max="1" width="8.28515625" style="383" customWidth="1"/>
    <col min="2" max="2" width="1.7109375" style="383" customWidth="1"/>
    <col min="3" max="3" width="4.140625" style="383" customWidth="1"/>
    <col min="4" max="4" width="4.28515625" style="383" customWidth="1"/>
    <col min="5" max="5" width="17.140625" style="383" customWidth="1"/>
    <col min="6" max="7" width="11.140625" style="383" customWidth="1"/>
    <col min="8" max="8" width="12.42578125" style="383" customWidth="1"/>
    <col min="9" max="9" width="7" style="383" customWidth="1"/>
    <col min="10" max="10" width="5.140625" style="383" customWidth="1"/>
    <col min="11" max="11" width="11.42578125" style="383" customWidth="1"/>
    <col min="12" max="12" width="12" style="383" customWidth="1"/>
    <col min="13" max="14" width="6" style="383" customWidth="1"/>
    <col min="15" max="15" width="2" style="383" customWidth="1"/>
    <col min="16" max="16" width="12.42578125" style="383" customWidth="1"/>
    <col min="17" max="17" width="4.140625" style="383" customWidth="1"/>
    <col min="18" max="18" width="1.7109375" style="383" customWidth="1"/>
    <col min="19" max="19" width="8.140625" style="383" customWidth="1"/>
    <col min="20" max="20" width="29.7109375" style="383" hidden="1" customWidth="1"/>
    <col min="21" max="21" width="16.28515625" style="383" hidden="1" customWidth="1"/>
    <col min="22" max="22" width="12.28515625" style="383" hidden="1" customWidth="1"/>
    <col min="23" max="23" width="16.28515625" style="383" hidden="1" customWidth="1"/>
    <col min="24" max="24" width="12.140625" style="383" hidden="1" customWidth="1"/>
    <col min="25" max="25" width="15" style="383" hidden="1" customWidth="1"/>
    <col min="26" max="26" width="11" style="383" hidden="1" customWidth="1"/>
    <col min="27" max="27" width="15" style="383" hidden="1" customWidth="1"/>
    <col min="28" max="28" width="16.28515625" style="383" hidden="1" customWidth="1"/>
    <col min="29" max="29" width="11" style="383" customWidth="1"/>
    <col min="30" max="30" width="15" style="383" customWidth="1"/>
    <col min="31" max="31" width="16.28515625" style="383" customWidth="1"/>
    <col min="32" max="43" width="9.140625" style="383"/>
    <col min="44" max="65" width="0" style="383" hidden="1" customWidth="1"/>
    <col min="66" max="16384" width="9.140625" style="383"/>
  </cols>
  <sheetData>
    <row r="1" spans="1:66" ht="21.75" customHeight="1">
      <c r="A1" s="560"/>
      <c r="B1" s="561"/>
      <c r="C1" s="561"/>
      <c r="D1" s="562" t="s">
        <v>1</v>
      </c>
      <c r="E1" s="561"/>
      <c r="F1" s="563" t="s">
        <v>1785</v>
      </c>
      <c r="G1" s="563"/>
      <c r="H1" s="564" t="s">
        <v>1786</v>
      </c>
      <c r="I1" s="564"/>
      <c r="J1" s="564"/>
      <c r="K1" s="564"/>
      <c r="L1" s="563" t="s">
        <v>1787</v>
      </c>
      <c r="M1" s="561"/>
      <c r="N1" s="561"/>
      <c r="O1" s="562" t="s">
        <v>100</v>
      </c>
      <c r="P1" s="561"/>
      <c r="Q1" s="561"/>
      <c r="R1" s="561"/>
      <c r="S1" s="563" t="s">
        <v>101</v>
      </c>
      <c r="T1" s="563"/>
      <c r="U1" s="560"/>
      <c r="V1" s="560"/>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c r="AW1" s="565"/>
      <c r="AX1" s="565"/>
      <c r="AY1" s="565"/>
      <c r="AZ1" s="565"/>
      <c r="BA1" s="565"/>
      <c r="BB1" s="565"/>
      <c r="BC1" s="565"/>
      <c r="BD1" s="565"/>
      <c r="BE1" s="565"/>
      <c r="BF1" s="565"/>
      <c r="BG1" s="565"/>
      <c r="BH1" s="565"/>
      <c r="BI1" s="565"/>
      <c r="BJ1" s="565"/>
      <c r="BK1" s="565"/>
      <c r="BL1" s="565"/>
      <c r="BM1" s="565"/>
      <c r="BN1" s="565"/>
    </row>
    <row r="2" spans="1:66" ht="36.9" customHeight="1">
      <c r="C2" s="384" t="s">
        <v>1411</v>
      </c>
      <c r="D2" s="385"/>
      <c r="E2" s="385"/>
      <c r="F2" s="385"/>
      <c r="G2" s="385"/>
      <c r="H2" s="385"/>
      <c r="I2" s="385"/>
      <c r="J2" s="385"/>
      <c r="K2" s="385"/>
      <c r="L2" s="385"/>
      <c r="M2" s="385"/>
      <c r="N2" s="385"/>
      <c r="O2" s="385"/>
      <c r="P2" s="385"/>
      <c r="Q2" s="385"/>
      <c r="S2" s="386" t="s">
        <v>8</v>
      </c>
      <c r="T2" s="387"/>
      <c r="U2" s="387"/>
      <c r="V2" s="387"/>
      <c r="W2" s="387"/>
      <c r="X2" s="387"/>
      <c r="Y2" s="387"/>
      <c r="Z2" s="387"/>
      <c r="AA2" s="387"/>
      <c r="AB2" s="387"/>
      <c r="AC2" s="387"/>
      <c r="AT2" s="388" t="s">
        <v>1412</v>
      </c>
    </row>
    <row r="3" spans="1:66" ht="6.9" customHeight="1">
      <c r="B3" s="389"/>
      <c r="C3" s="390"/>
      <c r="D3" s="390"/>
      <c r="E3" s="390"/>
      <c r="F3" s="390"/>
      <c r="G3" s="390"/>
      <c r="H3" s="390"/>
      <c r="I3" s="390"/>
      <c r="J3" s="390"/>
      <c r="K3" s="390"/>
      <c r="L3" s="390"/>
      <c r="M3" s="390"/>
      <c r="N3" s="390"/>
      <c r="O3" s="390"/>
      <c r="P3" s="390"/>
      <c r="Q3" s="390"/>
      <c r="R3" s="391"/>
      <c r="AT3" s="388" t="s">
        <v>81</v>
      </c>
    </row>
    <row r="4" spans="1:66" ht="36.9" customHeight="1">
      <c r="B4" s="392"/>
      <c r="C4" s="393" t="s">
        <v>1413</v>
      </c>
      <c r="D4" s="394"/>
      <c r="E4" s="394"/>
      <c r="F4" s="394"/>
      <c r="G4" s="394"/>
      <c r="H4" s="394"/>
      <c r="I4" s="394"/>
      <c r="J4" s="394"/>
      <c r="K4" s="394"/>
      <c r="L4" s="394"/>
      <c r="M4" s="394"/>
      <c r="N4" s="394"/>
      <c r="O4" s="394"/>
      <c r="P4" s="394"/>
      <c r="Q4" s="394"/>
      <c r="R4" s="395"/>
      <c r="T4" s="396" t="s">
        <v>13</v>
      </c>
      <c r="AT4" s="388" t="s">
        <v>6</v>
      </c>
    </row>
    <row r="5" spans="1:66" ht="6.9" customHeight="1">
      <c r="B5" s="392"/>
      <c r="C5" s="397"/>
      <c r="D5" s="397"/>
      <c r="E5" s="397"/>
      <c r="F5" s="397"/>
      <c r="G5" s="397"/>
      <c r="H5" s="397"/>
      <c r="I5" s="397"/>
      <c r="J5" s="397"/>
      <c r="K5" s="397"/>
      <c r="L5" s="397"/>
      <c r="M5" s="397"/>
      <c r="N5" s="397"/>
      <c r="O5" s="397"/>
      <c r="P5" s="397"/>
      <c r="Q5" s="397"/>
      <c r="R5" s="395"/>
    </row>
    <row r="6" spans="1:66" ht="25.35" customHeight="1">
      <c r="B6" s="392"/>
      <c r="C6" s="397"/>
      <c r="D6" s="398" t="s">
        <v>19</v>
      </c>
      <c r="E6" s="397"/>
      <c r="F6" s="399" t="str">
        <f>'[2]Rekapitulace stavby'!K6</f>
        <v>SO 501 VODOVOD_Praha 7_ul. Dělnická</v>
      </c>
      <c r="G6" s="400"/>
      <c r="H6" s="400"/>
      <c r="I6" s="400"/>
      <c r="J6" s="400"/>
      <c r="K6" s="400"/>
      <c r="L6" s="400"/>
      <c r="M6" s="400"/>
      <c r="N6" s="400"/>
      <c r="O6" s="400"/>
      <c r="P6" s="400"/>
      <c r="Q6" s="397"/>
      <c r="R6" s="395"/>
    </row>
    <row r="7" spans="1:66" s="401" customFormat="1" ht="32.85" customHeight="1">
      <c r="B7" s="402"/>
      <c r="C7" s="403"/>
      <c r="D7" s="404" t="s">
        <v>103</v>
      </c>
      <c r="E7" s="403"/>
      <c r="F7" s="405" t="s">
        <v>1201</v>
      </c>
      <c r="G7" s="406"/>
      <c r="H7" s="406"/>
      <c r="I7" s="406"/>
      <c r="J7" s="406"/>
      <c r="K7" s="406"/>
      <c r="L7" s="406"/>
      <c r="M7" s="406"/>
      <c r="N7" s="406"/>
      <c r="O7" s="406"/>
      <c r="P7" s="406"/>
      <c r="Q7" s="403"/>
      <c r="R7" s="407"/>
    </row>
    <row r="8" spans="1:66" s="401" customFormat="1" ht="14.4" customHeight="1">
      <c r="B8" s="402"/>
      <c r="C8" s="403"/>
      <c r="D8" s="398" t="s">
        <v>1414</v>
      </c>
      <c r="E8" s="403"/>
      <c r="F8" s="408" t="s">
        <v>5</v>
      </c>
      <c r="G8" s="403"/>
      <c r="H8" s="403"/>
      <c r="I8" s="403"/>
      <c r="J8" s="403"/>
      <c r="K8" s="403"/>
      <c r="L8" s="403"/>
      <c r="M8" s="398" t="s">
        <v>22</v>
      </c>
      <c r="N8" s="403"/>
      <c r="O8" s="408" t="s">
        <v>5</v>
      </c>
      <c r="P8" s="403"/>
      <c r="Q8" s="403"/>
      <c r="R8" s="407"/>
    </row>
    <row r="9" spans="1:66" s="401" customFormat="1" ht="14.4" customHeight="1">
      <c r="B9" s="402"/>
      <c r="C9" s="403"/>
      <c r="D9" s="398" t="s">
        <v>23</v>
      </c>
      <c r="E9" s="403"/>
      <c r="F9" s="408" t="s">
        <v>29</v>
      </c>
      <c r="G9" s="403"/>
      <c r="H9" s="403"/>
      <c r="I9" s="403"/>
      <c r="J9" s="403"/>
      <c r="K9" s="403"/>
      <c r="L9" s="403"/>
      <c r="M9" s="398" t="s">
        <v>25</v>
      </c>
      <c r="N9" s="403"/>
      <c r="O9" s="409" t="str">
        <f>'Rekapitulace stavby'!AN8</f>
        <v>29. 11. 2017</v>
      </c>
      <c r="P9" s="409">
        <f>'[1]Rekapitulace stavby'!AT5</f>
        <v>0</v>
      </c>
      <c r="Q9" s="403"/>
      <c r="R9" s="407"/>
    </row>
    <row r="10" spans="1:66" s="401" customFormat="1" ht="10.95" customHeight="1">
      <c r="B10" s="402"/>
      <c r="C10" s="403"/>
      <c r="D10" s="403"/>
      <c r="E10" s="403"/>
      <c r="F10" s="403"/>
      <c r="G10" s="403"/>
      <c r="H10" s="403"/>
      <c r="I10" s="403"/>
      <c r="J10" s="403"/>
      <c r="K10" s="403"/>
      <c r="L10" s="403"/>
      <c r="M10" s="403"/>
      <c r="N10" s="403"/>
      <c r="O10" s="403"/>
      <c r="P10" s="403"/>
      <c r="Q10" s="403"/>
      <c r="R10" s="407"/>
    </row>
    <row r="11" spans="1:66" s="401" customFormat="1" ht="14.4" customHeight="1">
      <c r="B11" s="402"/>
      <c r="C11" s="403"/>
      <c r="D11" s="398" t="s">
        <v>1415</v>
      </c>
      <c r="E11" s="403"/>
      <c r="F11" s="403"/>
      <c r="G11" s="403"/>
      <c r="H11" s="403"/>
      <c r="I11" s="403"/>
      <c r="J11" s="403"/>
      <c r="K11" s="403"/>
      <c r="L11" s="403"/>
      <c r="M11" s="398" t="s">
        <v>28</v>
      </c>
      <c r="N11" s="403"/>
      <c r="O11" s="410" t="str">
        <f>IF('[2]Rekapitulace stavby'!AN10="","",'[2]Rekapitulace stavby'!AN10)</f>
        <v/>
      </c>
      <c r="P11" s="410"/>
      <c r="Q11" s="403"/>
      <c r="R11" s="407"/>
    </row>
    <row r="12" spans="1:66" s="401" customFormat="1" ht="18" customHeight="1">
      <c r="B12" s="402"/>
      <c r="C12" s="403"/>
      <c r="D12" s="403"/>
      <c r="E12" s="408" t="str">
        <f>IF('[2]Rekapitulace stavby'!E11="","",'[2]Rekapitulace stavby'!E11)</f>
        <v xml:space="preserve"> </v>
      </c>
      <c r="F12" s="403"/>
      <c r="G12" s="403"/>
      <c r="H12" s="403"/>
      <c r="I12" s="403"/>
      <c r="J12" s="403"/>
      <c r="K12" s="403"/>
      <c r="L12" s="403"/>
      <c r="M12" s="398" t="s">
        <v>30</v>
      </c>
      <c r="N12" s="403"/>
      <c r="O12" s="410" t="str">
        <f>IF('[2]Rekapitulace stavby'!AN11="","",'[2]Rekapitulace stavby'!AN11)</f>
        <v/>
      </c>
      <c r="P12" s="410"/>
      <c r="Q12" s="403"/>
      <c r="R12" s="407"/>
    </row>
    <row r="13" spans="1:66" s="401" customFormat="1" ht="6.9" customHeight="1">
      <c r="B13" s="402"/>
      <c r="C13" s="403"/>
      <c r="D13" s="403"/>
      <c r="E13" s="403"/>
      <c r="F13" s="403"/>
      <c r="G13" s="403"/>
      <c r="H13" s="403"/>
      <c r="I13" s="403"/>
      <c r="J13" s="403"/>
      <c r="K13" s="403"/>
      <c r="L13" s="403"/>
      <c r="M13" s="403"/>
      <c r="N13" s="403"/>
      <c r="O13" s="403"/>
      <c r="P13" s="403"/>
      <c r="Q13" s="403"/>
      <c r="R13" s="407"/>
    </row>
    <row r="14" spans="1:66" s="401" customFormat="1" ht="14.4" customHeight="1">
      <c r="B14" s="402"/>
      <c r="C14" s="403"/>
      <c r="D14" s="398" t="s">
        <v>1416</v>
      </c>
      <c r="E14" s="403"/>
      <c r="F14" s="403"/>
      <c r="G14" s="403"/>
      <c r="H14" s="403"/>
      <c r="I14" s="403"/>
      <c r="J14" s="403"/>
      <c r="K14" s="403"/>
      <c r="L14" s="403"/>
      <c r="M14" s="398" t="s">
        <v>28</v>
      </c>
      <c r="N14" s="403"/>
      <c r="O14" s="410" t="str">
        <f>IF('[2]Rekapitulace stavby'!AN13="","",'[2]Rekapitulace stavby'!AN13)</f>
        <v/>
      </c>
      <c r="P14" s="410"/>
      <c r="Q14" s="403"/>
      <c r="R14" s="407"/>
    </row>
    <row r="15" spans="1:66" s="401" customFormat="1" ht="18" customHeight="1">
      <c r="B15" s="402"/>
      <c r="C15" s="403"/>
      <c r="D15" s="403"/>
      <c r="E15" s="408" t="str">
        <f>IF('[2]Rekapitulace stavby'!E14="","",'[2]Rekapitulace stavby'!E14)</f>
        <v xml:space="preserve"> </v>
      </c>
      <c r="F15" s="403"/>
      <c r="G15" s="403"/>
      <c r="H15" s="403"/>
      <c r="I15" s="403"/>
      <c r="J15" s="403"/>
      <c r="K15" s="403"/>
      <c r="L15" s="403"/>
      <c r="M15" s="398" t="s">
        <v>30</v>
      </c>
      <c r="N15" s="403"/>
      <c r="O15" s="410" t="str">
        <f>IF('[2]Rekapitulace stavby'!AN14="","",'[2]Rekapitulace stavby'!AN14)</f>
        <v/>
      </c>
      <c r="P15" s="410"/>
      <c r="Q15" s="403"/>
      <c r="R15" s="407"/>
    </row>
    <row r="16" spans="1:66" s="401" customFormat="1" ht="6.9" customHeight="1">
      <c r="B16" s="402"/>
      <c r="C16" s="403"/>
      <c r="D16" s="403"/>
      <c r="E16" s="403"/>
      <c r="F16" s="403"/>
      <c r="G16" s="403"/>
      <c r="H16" s="403"/>
      <c r="I16" s="403"/>
      <c r="J16" s="403"/>
      <c r="K16" s="403"/>
      <c r="L16" s="403"/>
      <c r="M16" s="403"/>
      <c r="N16" s="403"/>
      <c r="O16" s="403"/>
      <c r="P16" s="403"/>
      <c r="Q16" s="403"/>
      <c r="R16" s="407"/>
    </row>
    <row r="17" spans="2:18" s="401" customFormat="1" ht="14.4" customHeight="1">
      <c r="B17" s="402"/>
      <c r="C17" s="403"/>
      <c r="D17" s="398" t="s">
        <v>33</v>
      </c>
      <c r="E17" s="403"/>
      <c r="F17" s="403"/>
      <c r="G17" s="403"/>
      <c r="H17" s="403"/>
      <c r="I17" s="403"/>
      <c r="J17" s="403"/>
      <c r="K17" s="403"/>
      <c r="L17" s="403"/>
      <c r="M17" s="398" t="s">
        <v>28</v>
      </c>
      <c r="N17" s="403"/>
      <c r="O17" s="410" t="str">
        <f>IF('[2]Rekapitulace stavby'!AN16="","",'[2]Rekapitulace stavby'!AN16)</f>
        <v/>
      </c>
      <c r="P17" s="410"/>
      <c r="Q17" s="403"/>
      <c r="R17" s="407"/>
    </row>
    <row r="18" spans="2:18" s="401" customFormat="1" ht="18" customHeight="1">
      <c r="B18" s="402"/>
      <c r="C18" s="403"/>
      <c r="D18" s="403"/>
      <c r="E18" s="408" t="str">
        <f>IF('[2]Rekapitulace stavby'!E17="","",'[2]Rekapitulace stavby'!E17)</f>
        <v xml:space="preserve"> </v>
      </c>
      <c r="F18" s="403"/>
      <c r="G18" s="403"/>
      <c r="H18" s="403"/>
      <c r="I18" s="403"/>
      <c r="J18" s="403"/>
      <c r="K18" s="403"/>
      <c r="L18" s="403"/>
      <c r="M18" s="398" t="s">
        <v>30</v>
      </c>
      <c r="N18" s="403"/>
      <c r="O18" s="410" t="str">
        <f>IF('[2]Rekapitulace stavby'!AN17="","",'[2]Rekapitulace stavby'!AN17)</f>
        <v/>
      </c>
      <c r="P18" s="410"/>
      <c r="Q18" s="403"/>
      <c r="R18" s="407"/>
    </row>
    <row r="19" spans="2:18" s="401" customFormat="1" ht="6.9" customHeight="1">
      <c r="B19" s="402"/>
      <c r="C19" s="403"/>
      <c r="D19" s="403"/>
      <c r="E19" s="403"/>
      <c r="F19" s="403"/>
      <c r="G19" s="403"/>
      <c r="H19" s="403"/>
      <c r="I19" s="403"/>
      <c r="J19" s="403"/>
      <c r="K19" s="403"/>
      <c r="L19" s="403"/>
      <c r="M19" s="403"/>
      <c r="N19" s="403"/>
      <c r="O19" s="403"/>
      <c r="P19" s="403"/>
      <c r="Q19" s="403"/>
      <c r="R19" s="407"/>
    </row>
    <row r="20" spans="2:18" s="401" customFormat="1" ht="14.4" customHeight="1">
      <c r="B20" s="402"/>
      <c r="C20" s="403"/>
      <c r="D20" s="398" t="s">
        <v>1417</v>
      </c>
      <c r="E20" s="403"/>
      <c r="F20" s="403"/>
      <c r="G20" s="403"/>
      <c r="H20" s="403"/>
      <c r="I20" s="403"/>
      <c r="J20" s="403"/>
      <c r="K20" s="403"/>
      <c r="L20" s="403"/>
      <c r="M20" s="398" t="s">
        <v>28</v>
      </c>
      <c r="N20" s="403"/>
      <c r="O20" s="410" t="str">
        <f>IF('[2]Rekapitulace stavby'!AN19="","",'[2]Rekapitulace stavby'!AN19)</f>
        <v/>
      </c>
      <c r="P20" s="410"/>
      <c r="Q20" s="403"/>
      <c r="R20" s="407"/>
    </row>
    <row r="21" spans="2:18" s="401" customFormat="1" ht="18" customHeight="1">
      <c r="B21" s="402"/>
      <c r="C21" s="403"/>
      <c r="D21" s="403"/>
      <c r="E21" s="408" t="str">
        <f>IF('[2]Rekapitulace stavby'!E20="","",'[2]Rekapitulace stavby'!E20)</f>
        <v xml:space="preserve"> </v>
      </c>
      <c r="F21" s="403"/>
      <c r="G21" s="403"/>
      <c r="H21" s="403"/>
      <c r="I21" s="403"/>
      <c r="J21" s="403"/>
      <c r="K21" s="403"/>
      <c r="L21" s="403"/>
      <c r="M21" s="398" t="s">
        <v>30</v>
      </c>
      <c r="N21" s="403"/>
      <c r="O21" s="410" t="str">
        <f>IF('[2]Rekapitulace stavby'!AN20="","",'[2]Rekapitulace stavby'!AN20)</f>
        <v/>
      </c>
      <c r="P21" s="410"/>
      <c r="Q21" s="403"/>
      <c r="R21" s="407"/>
    </row>
    <row r="22" spans="2:18" s="401" customFormat="1" ht="6.9" customHeight="1">
      <c r="B22" s="402"/>
      <c r="C22" s="403"/>
      <c r="D22" s="403"/>
      <c r="E22" s="403"/>
      <c r="F22" s="403"/>
      <c r="G22" s="403"/>
      <c r="H22" s="403"/>
      <c r="I22" s="403"/>
      <c r="J22" s="403"/>
      <c r="K22" s="403"/>
      <c r="L22" s="403"/>
      <c r="M22" s="403"/>
      <c r="N22" s="403"/>
      <c r="O22" s="403"/>
      <c r="P22" s="403"/>
      <c r="Q22" s="403"/>
      <c r="R22" s="407"/>
    </row>
    <row r="23" spans="2:18" s="401" customFormat="1" ht="14.4" customHeight="1">
      <c r="B23" s="402"/>
      <c r="C23" s="403"/>
      <c r="D23" s="398" t="s">
        <v>35</v>
      </c>
      <c r="E23" s="403"/>
      <c r="F23" s="403"/>
      <c r="G23" s="403"/>
      <c r="H23" s="403"/>
      <c r="I23" s="403"/>
      <c r="J23" s="403"/>
      <c r="K23" s="403"/>
      <c r="L23" s="403"/>
      <c r="M23" s="403"/>
      <c r="N23" s="403"/>
      <c r="O23" s="403"/>
      <c r="P23" s="403"/>
      <c r="Q23" s="403"/>
      <c r="R23" s="407"/>
    </row>
    <row r="24" spans="2:18" s="401" customFormat="1" ht="16.5" customHeight="1">
      <c r="B24" s="402"/>
      <c r="C24" s="403"/>
      <c r="D24" s="403"/>
      <c r="E24" s="411" t="s">
        <v>5</v>
      </c>
      <c r="F24" s="411"/>
      <c r="G24" s="411"/>
      <c r="H24" s="411"/>
      <c r="I24" s="411"/>
      <c r="J24" s="411"/>
      <c r="K24" s="411"/>
      <c r="L24" s="411"/>
      <c r="M24" s="403"/>
      <c r="N24" s="403"/>
      <c r="O24" s="403"/>
      <c r="P24" s="403"/>
      <c r="Q24" s="403"/>
      <c r="R24" s="407"/>
    </row>
    <row r="25" spans="2:18" s="401" customFormat="1" ht="6.9" customHeight="1">
      <c r="B25" s="402"/>
      <c r="C25" s="403"/>
      <c r="D25" s="403"/>
      <c r="E25" s="403"/>
      <c r="F25" s="403"/>
      <c r="G25" s="403"/>
      <c r="H25" s="403"/>
      <c r="I25" s="403"/>
      <c r="J25" s="403"/>
      <c r="K25" s="403"/>
      <c r="L25" s="403"/>
      <c r="M25" s="403"/>
      <c r="N25" s="403"/>
      <c r="O25" s="403"/>
      <c r="P25" s="403"/>
      <c r="Q25" s="403"/>
      <c r="R25" s="407"/>
    </row>
    <row r="26" spans="2:18" s="401" customFormat="1" ht="6.9" customHeight="1">
      <c r="B26" s="402"/>
      <c r="C26" s="403"/>
      <c r="D26" s="412"/>
      <c r="E26" s="412"/>
      <c r="F26" s="412"/>
      <c r="G26" s="412"/>
      <c r="H26" s="412"/>
      <c r="I26" s="412"/>
      <c r="J26" s="412"/>
      <c r="K26" s="412"/>
      <c r="L26" s="412"/>
      <c r="M26" s="412"/>
      <c r="N26" s="412"/>
      <c r="O26" s="412"/>
      <c r="P26" s="412"/>
      <c r="Q26" s="403"/>
      <c r="R26" s="407"/>
    </row>
    <row r="27" spans="2:18" s="401" customFormat="1" ht="14.4" customHeight="1">
      <c r="B27" s="402"/>
      <c r="C27" s="403"/>
      <c r="D27" s="413" t="s">
        <v>1418</v>
      </c>
      <c r="E27" s="403"/>
      <c r="F27" s="403"/>
      <c r="G27" s="403"/>
      <c r="H27" s="403"/>
      <c r="I27" s="403"/>
      <c r="J27" s="403"/>
      <c r="K27" s="403"/>
      <c r="L27" s="403"/>
      <c r="M27" s="414">
        <f>N88</f>
        <v>0</v>
      </c>
      <c r="N27" s="414"/>
      <c r="O27" s="414"/>
      <c r="P27" s="414"/>
      <c r="Q27" s="403"/>
      <c r="R27" s="407"/>
    </row>
    <row r="28" spans="2:18" s="401" customFormat="1" ht="14.4" customHeight="1">
      <c r="B28" s="402"/>
      <c r="C28" s="403"/>
      <c r="D28" s="415" t="s">
        <v>192</v>
      </c>
      <c r="E28" s="403"/>
      <c r="F28" s="403"/>
      <c r="G28" s="403"/>
      <c r="H28" s="403"/>
      <c r="I28" s="403"/>
      <c r="J28" s="403"/>
      <c r="K28" s="403"/>
      <c r="L28" s="403"/>
      <c r="M28" s="414">
        <f>N98</f>
        <v>0</v>
      </c>
      <c r="N28" s="414"/>
      <c r="O28" s="414"/>
      <c r="P28" s="414"/>
      <c r="Q28" s="403"/>
      <c r="R28" s="407"/>
    </row>
    <row r="29" spans="2:18" s="401" customFormat="1" ht="6.9" customHeight="1">
      <c r="B29" s="402"/>
      <c r="C29" s="403"/>
      <c r="D29" s="403"/>
      <c r="E29" s="403"/>
      <c r="F29" s="403"/>
      <c r="G29" s="403"/>
      <c r="H29" s="403"/>
      <c r="I29" s="403"/>
      <c r="J29" s="403"/>
      <c r="K29" s="403"/>
      <c r="L29" s="403"/>
      <c r="M29" s="403"/>
      <c r="N29" s="403"/>
      <c r="O29" s="403"/>
      <c r="P29" s="403"/>
      <c r="Q29" s="403"/>
      <c r="R29" s="407"/>
    </row>
    <row r="30" spans="2:18" s="401" customFormat="1" ht="25.35" customHeight="1">
      <c r="B30" s="402"/>
      <c r="C30" s="403"/>
      <c r="D30" s="416" t="s">
        <v>37</v>
      </c>
      <c r="E30" s="403"/>
      <c r="F30" s="403"/>
      <c r="G30" s="403"/>
      <c r="H30" s="403"/>
      <c r="I30" s="403"/>
      <c r="J30" s="403"/>
      <c r="K30" s="403"/>
      <c r="L30" s="403"/>
      <c r="M30" s="417">
        <f>ROUND(M27+M28,2)</f>
        <v>0</v>
      </c>
      <c r="N30" s="406"/>
      <c r="O30" s="406"/>
      <c r="P30" s="406"/>
      <c r="Q30" s="403"/>
      <c r="R30" s="407"/>
    </row>
    <row r="31" spans="2:18" s="401" customFormat="1" ht="6.9" customHeight="1">
      <c r="B31" s="402"/>
      <c r="C31" s="403"/>
      <c r="D31" s="412"/>
      <c r="E31" s="412"/>
      <c r="F31" s="412"/>
      <c r="G31" s="412"/>
      <c r="H31" s="412"/>
      <c r="I31" s="412"/>
      <c r="J31" s="412"/>
      <c r="K31" s="412"/>
      <c r="L31" s="412"/>
      <c r="M31" s="412"/>
      <c r="N31" s="412"/>
      <c r="O31" s="412"/>
      <c r="P31" s="412"/>
      <c r="Q31" s="403"/>
      <c r="R31" s="407"/>
    </row>
    <row r="32" spans="2:18" s="401" customFormat="1" ht="14.4" customHeight="1">
      <c r="B32" s="402"/>
      <c r="C32" s="403"/>
      <c r="D32" s="418" t="s">
        <v>41</v>
      </c>
      <c r="E32" s="418" t="s">
        <v>42</v>
      </c>
      <c r="F32" s="419">
        <v>0.21</v>
      </c>
      <c r="G32" s="420" t="s">
        <v>1419</v>
      </c>
      <c r="H32" s="421">
        <f>ROUND((SUM(BE98:BE99)+SUM(BE117:BE330)), 2)</f>
        <v>0</v>
      </c>
      <c r="I32" s="406"/>
      <c r="J32" s="406"/>
      <c r="K32" s="403"/>
      <c r="L32" s="403"/>
      <c r="M32" s="421">
        <f>ROUND(ROUND((SUM(BE98:BE99)+SUM(BE117:BE330)), 2)*F32, 2)</f>
        <v>0</v>
      </c>
      <c r="N32" s="406"/>
      <c r="O32" s="406"/>
      <c r="P32" s="406"/>
      <c r="Q32" s="403"/>
      <c r="R32" s="407"/>
    </row>
    <row r="33" spans="2:18" s="401" customFormat="1" ht="14.4" customHeight="1">
      <c r="B33" s="402"/>
      <c r="C33" s="403"/>
      <c r="D33" s="403"/>
      <c r="E33" s="418" t="s">
        <v>43</v>
      </c>
      <c r="F33" s="419">
        <v>0.15</v>
      </c>
      <c r="G33" s="420" t="s">
        <v>1419</v>
      </c>
      <c r="H33" s="421">
        <f>ROUND((SUM(BF98:BF99)+SUM(BF117:BF330)), 2)</f>
        <v>0</v>
      </c>
      <c r="I33" s="406"/>
      <c r="J33" s="406"/>
      <c r="K33" s="403"/>
      <c r="L33" s="403"/>
      <c r="M33" s="421">
        <f>ROUND(ROUND((SUM(BF98:BF99)+SUM(BF117:BF330)), 2)*F33, 2)</f>
        <v>0</v>
      </c>
      <c r="N33" s="406"/>
      <c r="O33" s="406"/>
      <c r="P33" s="406"/>
      <c r="Q33" s="403"/>
      <c r="R33" s="407"/>
    </row>
    <row r="34" spans="2:18" s="401" customFormat="1" ht="14.4" hidden="1" customHeight="1">
      <c r="B34" s="402"/>
      <c r="C34" s="403"/>
      <c r="D34" s="403"/>
      <c r="E34" s="418" t="s">
        <v>44</v>
      </c>
      <c r="F34" s="419">
        <v>0.21</v>
      </c>
      <c r="G34" s="420" t="s">
        <v>1419</v>
      </c>
      <c r="H34" s="421">
        <f>ROUND((SUM(BG98:BG99)+SUM(BG117:BG330)), 2)</f>
        <v>0</v>
      </c>
      <c r="I34" s="406"/>
      <c r="J34" s="406"/>
      <c r="K34" s="403"/>
      <c r="L34" s="403"/>
      <c r="M34" s="421">
        <v>0</v>
      </c>
      <c r="N34" s="406"/>
      <c r="O34" s="406"/>
      <c r="P34" s="406"/>
      <c r="Q34" s="403"/>
      <c r="R34" s="407"/>
    </row>
    <row r="35" spans="2:18" s="401" customFormat="1" ht="14.4" hidden="1" customHeight="1">
      <c r="B35" s="402"/>
      <c r="C35" s="403"/>
      <c r="D35" s="403"/>
      <c r="E35" s="418" t="s">
        <v>45</v>
      </c>
      <c r="F35" s="419">
        <v>0.15</v>
      </c>
      <c r="G35" s="420" t="s">
        <v>1419</v>
      </c>
      <c r="H35" s="421">
        <f>ROUND((SUM(BH98:BH99)+SUM(BH117:BH330)), 2)</f>
        <v>0</v>
      </c>
      <c r="I35" s="406"/>
      <c r="J35" s="406"/>
      <c r="K35" s="403"/>
      <c r="L35" s="403"/>
      <c r="M35" s="421">
        <v>0</v>
      </c>
      <c r="N35" s="406"/>
      <c r="O35" s="406"/>
      <c r="P35" s="406"/>
      <c r="Q35" s="403"/>
      <c r="R35" s="407"/>
    </row>
    <row r="36" spans="2:18" s="401" customFormat="1" ht="14.4" hidden="1" customHeight="1">
      <c r="B36" s="402"/>
      <c r="C36" s="403"/>
      <c r="D36" s="403"/>
      <c r="E36" s="418" t="s">
        <v>46</v>
      </c>
      <c r="F36" s="419">
        <v>0</v>
      </c>
      <c r="G36" s="420" t="s">
        <v>1419</v>
      </c>
      <c r="H36" s="421">
        <f>ROUND((SUM(BI98:BI99)+SUM(BI117:BI330)), 2)</f>
        <v>0</v>
      </c>
      <c r="I36" s="406"/>
      <c r="J36" s="406"/>
      <c r="K36" s="403"/>
      <c r="L36" s="403"/>
      <c r="M36" s="421">
        <v>0</v>
      </c>
      <c r="N36" s="406"/>
      <c r="O36" s="406"/>
      <c r="P36" s="406"/>
      <c r="Q36" s="403"/>
      <c r="R36" s="407"/>
    </row>
    <row r="37" spans="2:18" s="401" customFormat="1" ht="6.9" customHeight="1">
      <c r="B37" s="402"/>
      <c r="C37" s="403"/>
      <c r="D37" s="403"/>
      <c r="E37" s="403"/>
      <c r="F37" s="403"/>
      <c r="G37" s="403"/>
      <c r="H37" s="403"/>
      <c r="I37" s="403"/>
      <c r="J37" s="403"/>
      <c r="K37" s="403"/>
      <c r="L37" s="403"/>
      <c r="M37" s="403"/>
      <c r="N37" s="403"/>
      <c r="O37" s="403"/>
      <c r="P37" s="403"/>
      <c r="Q37" s="403"/>
      <c r="R37" s="407"/>
    </row>
    <row r="38" spans="2:18" s="401" customFormat="1" ht="25.35" customHeight="1">
      <c r="B38" s="402"/>
      <c r="C38" s="422"/>
      <c r="D38" s="423" t="s">
        <v>47</v>
      </c>
      <c r="E38" s="424"/>
      <c r="F38" s="424"/>
      <c r="G38" s="425" t="s">
        <v>48</v>
      </c>
      <c r="H38" s="426" t="s">
        <v>49</v>
      </c>
      <c r="I38" s="424"/>
      <c r="J38" s="424"/>
      <c r="K38" s="424"/>
      <c r="L38" s="427">
        <f>SUM(M30:M36)</f>
        <v>0</v>
      </c>
      <c r="M38" s="427"/>
      <c r="N38" s="427"/>
      <c r="O38" s="427"/>
      <c r="P38" s="428"/>
      <c r="Q38" s="422"/>
      <c r="R38" s="407"/>
    </row>
    <row r="39" spans="2:18" s="401" customFormat="1" ht="14.4" customHeight="1">
      <c r="B39" s="402"/>
      <c r="C39" s="403"/>
      <c r="D39" s="403"/>
      <c r="E39" s="403"/>
      <c r="F39" s="403"/>
      <c r="G39" s="403"/>
      <c r="H39" s="403"/>
      <c r="I39" s="403"/>
      <c r="J39" s="403"/>
      <c r="K39" s="403"/>
      <c r="L39" s="403"/>
      <c r="M39" s="403"/>
      <c r="N39" s="403"/>
      <c r="O39" s="403"/>
      <c r="P39" s="403"/>
      <c r="Q39" s="403"/>
      <c r="R39" s="407"/>
    </row>
    <row r="40" spans="2:18" s="401" customFormat="1" ht="14.4" customHeight="1">
      <c r="B40" s="402"/>
      <c r="C40" s="403"/>
      <c r="D40" s="403"/>
      <c r="E40" s="403"/>
      <c r="F40" s="403"/>
      <c r="G40" s="403"/>
      <c r="H40" s="403"/>
      <c r="I40" s="403"/>
      <c r="J40" s="403"/>
      <c r="K40" s="403"/>
      <c r="L40" s="403"/>
      <c r="M40" s="403"/>
      <c r="N40" s="403"/>
      <c r="O40" s="403"/>
      <c r="P40" s="403"/>
      <c r="Q40" s="403"/>
      <c r="R40" s="407"/>
    </row>
    <row r="41" spans="2:18">
      <c r="B41" s="392"/>
      <c r="C41" s="397"/>
      <c r="D41" s="397"/>
      <c r="E41" s="397"/>
      <c r="F41" s="397"/>
      <c r="G41" s="397"/>
      <c r="H41" s="397"/>
      <c r="I41" s="397"/>
      <c r="J41" s="397"/>
      <c r="K41" s="397"/>
      <c r="L41" s="397"/>
      <c r="M41" s="397"/>
      <c r="N41" s="397"/>
      <c r="O41" s="397"/>
      <c r="P41" s="397"/>
      <c r="Q41" s="397"/>
      <c r="R41" s="395"/>
    </row>
    <row r="42" spans="2:18">
      <c r="B42" s="392"/>
      <c r="C42" s="397"/>
      <c r="D42" s="397"/>
      <c r="E42" s="397"/>
      <c r="F42" s="397"/>
      <c r="G42" s="397"/>
      <c r="H42" s="397"/>
      <c r="I42" s="397"/>
      <c r="J42" s="397"/>
      <c r="K42" s="397"/>
      <c r="L42" s="397"/>
      <c r="M42" s="397"/>
      <c r="N42" s="397"/>
      <c r="O42" s="397"/>
      <c r="P42" s="397"/>
      <c r="Q42" s="397"/>
      <c r="R42" s="395"/>
    </row>
    <row r="43" spans="2:18">
      <c r="B43" s="392"/>
      <c r="C43" s="397"/>
      <c r="D43" s="397"/>
      <c r="E43" s="397"/>
      <c r="F43" s="397"/>
      <c r="G43" s="397"/>
      <c r="H43" s="397"/>
      <c r="I43" s="397"/>
      <c r="J43" s="397"/>
      <c r="K43" s="397"/>
      <c r="L43" s="397"/>
      <c r="M43" s="397"/>
      <c r="N43" s="397"/>
      <c r="O43" s="397"/>
      <c r="P43" s="397"/>
      <c r="Q43" s="397"/>
      <c r="R43" s="395"/>
    </row>
    <row r="44" spans="2:18">
      <c r="B44" s="392"/>
      <c r="C44" s="397"/>
      <c r="D44" s="397"/>
      <c r="E44" s="397"/>
      <c r="F44" s="397"/>
      <c r="G44" s="397"/>
      <c r="H44" s="397"/>
      <c r="I44" s="397"/>
      <c r="J44" s="397"/>
      <c r="K44" s="397"/>
      <c r="L44" s="397"/>
      <c r="M44" s="397"/>
      <c r="N44" s="397"/>
      <c r="O44" s="397"/>
      <c r="P44" s="397"/>
      <c r="Q44" s="397"/>
      <c r="R44" s="395"/>
    </row>
    <row r="45" spans="2:18">
      <c r="B45" s="392"/>
      <c r="C45" s="397"/>
      <c r="D45" s="397"/>
      <c r="E45" s="397"/>
      <c r="F45" s="397"/>
      <c r="G45" s="397"/>
      <c r="H45" s="397"/>
      <c r="I45" s="397"/>
      <c r="J45" s="397"/>
      <c r="K45" s="397"/>
      <c r="L45" s="397"/>
      <c r="M45" s="397"/>
      <c r="N45" s="397"/>
      <c r="O45" s="397"/>
      <c r="P45" s="397"/>
      <c r="Q45" s="397"/>
      <c r="R45" s="395"/>
    </row>
    <row r="46" spans="2:18">
      <c r="B46" s="392"/>
      <c r="C46" s="397"/>
      <c r="D46" s="397"/>
      <c r="E46" s="397"/>
      <c r="F46" s="397"/>
      <c r="G46" s="397"/>
      <c r="H46" s="397"/>
      <c r="I46" s="397"/>
      <c r="J46" s="397"/>
      <c r="K46" s="397"/>
      <c r="L46" s="397"/>
      <c r="M46" s="397"/>
      <c r="N46" s="397"/>
      <c r="O46" s="397"/>
      <c r="P46" s="397"/>
      <c r="Q46" s="397"/>
      <c r="R46" s="395"/>
    </row>
    <row r="47" spans="2:18">
      <c r="B47" s="392"/>
      <c r="C47" s="397"/>
      <c r="D47" s="397"/>
      <c r="E47" s="397"/>
      <c r="F47" s="397"/>
      <c r="G47" s="397"/>
      <c r="H47" s="397"/>
      <c r="I47" s="397"/>
      <c r="J47" s="397"/>
      <c r="K47" s="397"/>
      <c r="L47" s="397"/>
      <c r="M47" s="397"/>
      <c r="N47" s="397"/>
      <c r="O47" s="397"/>
      <c r="P47" s="397"/>
      <c r="Q47" s="397"/>
      <c r="R47" s="395"/>
    </row>
    <row r="48" spans="2:18">
      <c r="B48" s="392"/>
      <c r="C48" s="397"/>
      <c r="D48" s="397"/>
      <c r="E48" s="397"/>
      <c r="F48" s="397"/>
      <c r="G48" s="397"/>
      <c r="H48" s="397"/>
      <c r="I48" s="397"/>
      <c r="J48" s="397"/>
      <c r="K48" s="397"/>
      <c r="L48" s="397"/>
      <c r="M48" s="397"/>
      <c r="N48" s="397"/>
      <c r="O48" s="397"/>
      <c r="P48" s="397"/>
      <c r="Q48" s="397"/>
      <c r="R48" s="395"/>
    </row>
    <row r="49" spans="2:18">
      <c r="B49" s="392"/>
      <c r="C49" s="397"/>
      <c r="D49" s="397"/>
      <c r="E49" s="397"/>
      <c r="F49" s="397"/>
      <c r="G49" s="397"/>
      <c r="H49" s="397"/>
      <c r="I49" s="397"/>
      <c r="J49" s="397"/>
      <c r="K49" s="397"/>
      <c r="L49" s="397"/>
      <c r="M49" s="397"/>
      <c r="N49" s="397"/>
      <c r="O49" s="397"/>
      <c r="P49" s="397"/>
      <c r="Q49" s="397"/>
      <c r="R49" s="395"/>
    </row>
    <row r="50" spans="2:18" s="401" customFormat="1" ht="14.4">
      <c r="B50" s="402"/>
      <c r="C50" s="403"/>
      <c r="D50" s="429" t="s">
        <v>1321</v>
      </c>
      <c r="E50" s="412"/>
      <c r="F50" s="412"/>
      <c r="G50" s="412"/>
      <c r="H50" s="430"/>
      <c r="I50" s="403"/>
      <c r="J50" s="429" t="s">
        <v>1420</v>
      </c>
      <c r="K50" s="412"/>
      <c r="L50" s="412"/>
      <c r="M50" s="412"/>
      <c r="N50" s="412"/>
      <c r="O50" s="412"/>
      <c r="P50" s="430"/>
      <c r="Q50" s="403"/>
      <c r="R50" s="407"/>
    </row>
    <row r="51" spans="2:18">
      <c r="B51" s="392"/>
      <c r="C51" s="397"/>
      <c r="D51" s="431"/>
      <c r="E51" s="397"/>
      <c r="F51" s="397"/>
      <c r="G51" s="397"/>
      <c r="H51" s="432"/>
      <c r="I51" s="397"/>
      <c r="J51" s="431"/>
      <c r="K51" s="397"/>
      <c r="L51" s="397"/>
      <c r="M51" s="397"/>
      <c r="N51" s="397"/>
      <c r="O51" s="397"/>
      <c r="P51" s="432"/>
      <c r="Q51" s="397"/>
      <c r="R51" s="395"/>
    </row>
    <row r="52" spans="2:18">
      <c r="B52" s="392"/>
      <c r="C52" s="397"/>
      <c r="D52" s="431"/>
      <c r="E52" s="397"/>
      <c r="F52" s="397"/>
      <c r="G52" s="397"/>
      <c r="H52" s="432"/>
      <c r="I52" s="397"/>
      <c r="J52" s="431"/>
      <c r="K52" s="397"/>
      <c r="L52" s="397"/>
      <c r="M52" s="397"/>
      <c r="N52" s="397"/>
      <c r="O52" s="397"/>
      <c r="P52" s="432"/>
      <c r="Q52" s="397"/>
      <c r="R52" s="395"/>
    </row>
    <row r="53" spans="2:18">
      <c r="B53" s="392"/>
      <c r="C53" s="397"/>
      <c r="D53" s="431"/>
      <c r="E53" s="397"/>
      <c r="F53" s="397"/>
      <c r="G53" s="397"/>
      <c r="H53" s="432"/>
      <c r="I53" s="397"/>
      <c r="J53" s="431"/>
      <c r="K53" s="397"/>
      <c r="L53" s="397"/>
      <c r="M53" s="397"/>
      <c r="N53" s="397"/>
      <c r="O53" s="397"/>
      <c r="P53" s="432"/>
      <c r="Q53" s="397"/>
      <c r="R53" s="395"/>
    </row>
    <row r="54" spans="2:18">
      <c r="B54" s="392"/>
      <c r="C54" s="397"/>
      <c r="D54" s="431"/>
      <c r="E54" s="397"/>
      <c r="F54" s="397"/>
      <c r="G54" s="397"/>
      <c r="H54" s="432"/>
      <c r="I54" s="397"/>
      <c r="J54" s="431"/>
      <c r="K54" s="397"/>
      <c r="L54" s="397"/>
      <c r="M54" s="397"/>
      <c r="N54" s="397"/>
      <c r="O54" s="397"/>
      <c r="P54" s="432"/>
      <c r="Q54" s="397"/>
      <c r="R54" s="395"/>
    </row>
    <row r="55" spans="2:18">
      <c r="B55" s="392"/>
      <c r="C55" s="397"/>
      <c r="D55" s="431"/>
      <c r="E55" s="397"/>
      <c r="F55" s="397"/>
      <c r="G55" s="397"/>
      <c r="H55" s="432"/>
      <c r="I55" s="397"/>
      <c r="J55" s="431"/>
      <c r="K55" s="397"/>
      <c r="L55" s="397"/>
      <c r="M55" s="397"/>
      <c r="N55" s="397"/>
      <c r="O55" s="397"/>
      <c r="P55" s="432"/>
      <c r="Q55" s="397"/>
      <c r="R55" s="395"/>
    </row>
    <row r="56" spans="2:18">
      <c r="B56" s="392"/>
      <c r="C56" s="397"/>
      <c r="D56" s="431"/>
      <c r="E56" s="397"/>
      <c r="F56" s="397"/>
      <c r="G56" s="397"/>
      <c r="H56" s="432"/>
      <c r="I56" s="397"/>
      <c r="J56" s="431"/>
      <c r="K56" s="397"/>
      <c r="L56" s="397"/>
      <c r="M56" s="397"/>
      <c r="N56" s="397"/>
      <c r="O56" s="397"/>
      <c r="P56" s="432"/>
      <c r="Q56" s="397"/>
      <c r="R56" s="395"/>
    </row>
    <row r="57" spans="2:18">
      <c r="B57" s="392"/>
      <c r="C57" s="397"/>
      <c r="D57" s="431"/>
      <c r="E57" s="397"/>
      <c r="F57" s="397"/>
      <c r="G57" s="397"/>
      <c r="H57" s="432"/>
      <c r="I57" s="397"/>
      <c r="J57" s="431"/>
      <c r="K57" s="397"/>
      <c r="L57" s="397"/>
      <c r="M57" s="397"/>
      <c r="N57" s="397"/>
      <c r="O57" s="397"/>
      <c r="P57" s="432"/>
      <c r="Q57" s="397"/>
      <c r="R57" s="395"/>
    </row>
    <row r="58" spans="2:18">
      <c r="B58" s="392"/>
      <c r="C58" s="397"/>
      <c r="D58" s="431"/>
      <c r="E58" s="397"/>
      <c r="F58" s="397"/>
      <c r="G58" s="397"/>
      <c r="H58" s="432"/>
      <c r="I58" s="397"/>
      <c r="J58" s="431"/>
      <c r="K58" s="397"/>
      <c r="L58" s="397"/>
      <c r="M58" s="397"/>
      <c r="N58" s="397"/>
      <c r="O58" s="397"/>
      <c r="P58" s="432"/>
      <c r="Q58" s="397"/>
      <c r="R58" s="395"/>
    </row>
    <row r="59" spans="2:18" s="401" customFormat="1" ht="14.4">
      <c r="B59" s="402"/>
      <c r="C59" s="403"/>
      <c r="D59" s="433" t="s">
        <v>1421</v>
      </c>
      <c r="E59" s="434"/>
      <c r="F59" s="434"/>
      <c r="G59" s="435" t="s">
        <v>1422</v>
      </c>
      <c r="H59" s="436"/>
      <c r="I59" s="403"/>
      <c r="J59" s="433" t="s">
        <v>1421</v>
      </c>
      <c r="K59" s="434"/>
      <c r="L59" s="434"/>
      <c r="M59" s="434"/>
      <c r="N59" s="435" t="s">
        <v>1422</v>
      </c>
      <c r="O59" s="434"/>
      <c r="P59" s="436"/>
      <c r="Q59" s="403"/>
      <c r="R59" s="407"/>
    </row>
    <row r="60" spans="2:18">
      <c r="B60" s="392"/>
      <c r="C60" s="397"/>
      <c r="D60" s="397"/>
      <c r="E60" s="397"/>
      <c r="F60" s="397"/>
      <c r="G60" s="397"/>
      <c r="H60" s="397"/>
      <c r="I60" s="397"/>
      <c r="J60" s="397"/>
      <c r="K60" s="397"/>
      <c r="L60" s="397"/>
      <c r="M60" s="397"/>
      <c r="N60" s="397"/>
      <c r="O60" s="397"/>
      <c r="P60" s="397"/>
      <c r="Q60" s="397"/>
      <c r="R60" s="395"/>
    </row>
    <row r="61" spans="2:18" s="401" customFormat="1" ht="14.4">
      <c r="B61" s="402"/>
      <c r="C61" s="403"/>
      <c r="D61" s="429" t="s">
        <v>1423</v>
      </c>
      <c r="E61" s="412"/>
      <c r="F61" s="412"/>
      <c r="G61" s="412"/>
      <c r="H61" s="430"/>
      <c r="I61" s="403"/>
      <c r="J61" s="429" t="s">
        <v>1424</v>
      </c>
      <c r="K61" s="412"/>
      <c r="L61" s="412"/>
      <c r="M61" s="412"/>
      <c r="N61" s="412"/>
      <c r="O61" s="412"/>
      <c r="P61" s="430"/>
      <c r="Q61" s="403"/>
      <c r="R61" s="407"/>
    </row>
    <row r="62" spans="2:18">
      <c r="B62" s="392"/>
      <c r="C62" s="397"/>
      <c r="D62" s="431"/>
      <c r="E62" s="397"/>
      <c r="F62" s="397"/>
      <c r="G62" s="397"/>
      <c r="H62" s="432"/>
      <c r="I62" s="397"/>
      <c r="J62" s="431"/>
      <c r="K62" s="397"/>
      <c r="L62" s="397"/>
      <c r="M62" s="397"/>
      <c r="N62" s="397"/>
      <c r="O62" s="397"/>
      <c r="P62" s="432"/>
      <c r="Q62" s="397"/>
      <c r="R62" s="395"/>
    </row>
    <row r="63" spans="2:18">
      <c r="B63" s="392"/>
      <c r="C63" s="397"/>
      <c r="D63" s="431"/>
      <c r="E63" s="397"/>
      <c r="F63" s="397"/>
      <c r="G63" s="397"/>
      <c r="H63" s="432"/>
      <c r="I63" s="397"/>
      <c r="J63" s="431"/>
      <c r="K63" s="397"/>
      <c r="L63" s="397"/>
      <c r="M63" s="397"/>
      <c r="N63" s="397"/>
      <c r="O63" s="397"/>
      <c r="P63" s="432"/>
      <c r="Q63" s="397"/>
      <c r="R63" s="395"/>
    </row>
    <row r="64" spans="2:18">
      <c r="B64" s="392"/>
      <c r="C64" s="397"/>
      <c r="D64" s="431"/>
      <c r="E64" s="397"/>
      <c r="F64" s="397"/>
      <c r="G64" s="397"/>
      <c r="H64" s="432"/>
      <c r="I64" s="397"/>
      <c r="J64" s="431"/>
      <c r="K64" s="397"/>
      <c r="L64" s="397"/>
      <c r="M64" s="397"/>
      <c r="N64" s="397"/>
      <c r="O64" s="397"/>
      <c r="P64" s="432"/>
      <c r="Q64" s="397"/>
      <c r="R64" s="395"/>
    </row>
    <row r="65" spans="2:18">
      <c r="B65" s="392"/>
      <c r="C65" s="397"/>
      <c r="D65" s="431"/>
      <c r="E65" s="397"/>
      <c r="F65" s="397"/>
      <c r="G65" s="397"/>
      <c r="H65" s="432"/>
      <c r="I65" s="397"/>
      <c r="J65" s="431"/>
      <c r="K65" s="397"/>
      <c r="L65" s="397"/>
      <c r="M65" s="397"/>
      <c r="N65" s="397"/>
      <c r="O65" s="397"/>
      <c r="P65" s="432"/>
      <c r="Q65" s="397"/>
      <c r="R65" s="395"/>
    </row>
    <row r="66" spans="2:18">
      <c r="B66" s="392"/>
      <c r="C66" s="397"/>
      <c r="D66" s="431"/>
      <c r="E66" s="397"/>
      <c r="F66" s="397"/>
      <c r="G66" s="397"/>
      <c r="H66" s="432"/>
      <c r="I66" s="397"/>
      <c r="J66" s="431"/>
      <c r="K66" s="397"/>
      <c r="L66" s="397"/>
      <c r="M66" s="397"/>
      <c r="N66" s="397"/>
      <c r="O66" s="397"/>
      <c r="P66" s="432"/>
      <c r="Q66" s="397"/>
      <c r="R66" s="395"/>
    </row>
    <row r="67" spans="2:18">
      <c r="B67" s="392"/>
      <c r="C67" s="397"/>
      <c r="D67" s="431"/>
      <c r="E67" s="397"/>
      <c r="F67" s="397"/>
      <c r="G67" s="397"/>
      <c r="H67" s="432"/>
      <c r="I67" s="397"/>
      <c r="J67" s="431"/>
      <c r="K67" s="397"/>
      <c r="L67" s="397"/>
      <c r="M67" s="397"/>
      <c r="N67" s="397"/>
      <c r="O67" s="397"/>
      <c r="P67" s="432"/>
      <c r="Q67" s="397"/>
      <c r="R67" s="395"/>
    </row>
    <row r="68" spans="2:18">
      <c r="B68" s="392"/>
      <c r="C68" s="397"/>
      <c r="D68" s="431"/>
      <c r="E68" s="397"/>
      <c r="F68" s="397"/>
      <c r="G68" s="397"/>
      <c r="H68" s="432"/>
      <c r="I68" s="397"/>
      <c r="J68" s="431"/>
      <c r="K68" s="397"/>
      <c r="L68" s="397"/>
      <c r="M68" s="397"/>
      <c r="N68" s="397"/>
      <c r="O68" s="397"/>
      <c r="P68" s="432"/>
      <c r="Q68" s="397"/>
      <c r="R68" s="395"/>
    </row>
    <row r="69" spans="2:18">
      <c r="B69" s="392"/>
      <c r="C69" s="397"/>
      <c r="D69" s="431"/>
      <c r="E69" s="397"/>
      <c r="F69" s="397"/>
      <c r="G69" s="397"/>
      <c r="H69" s="432"/>
      <c r="I69" s="397"/>
      <c r="J69" s="431"/>
      <c r="K69" s="397"/>
      <c r="L69" s="397"/>
      <c r="M69" s="397"/>
      <c r="N69" s="397"/>
      <c r="O69" s="397"/>
      <c r="P69" s="432"/>
      <c r="Q69" s="397"/>
      <c r="R69" s="395"/>
    </row>
    <row r="70" spans="2:18" s="401" customFormat="1" ht="14.4">
      <c r="B70" s="402"/>
      <c r="C70" s="403"/>
      <c r="D70" s="433" t="s">
        <v>1421</v>
      </c>
      <c r="E70" s="434"/>
      <c r="F70" s="434"/>
      <c r="G70" s="435" t="s">
        <v>1422</v>
      </c>
      <c r="H70" s="436"/>
      <c r="I70" s="403"/>
      <c r="J70" s="433" t="s">
        <v>1421</v>
      </c>
      <c r="K70" s="434"/>
      <c r="L70" s="434"/>
      <c r="M70" s="434"/>
      <c r="N70" s="435" t="s">
        <v>1422</v>
      </c>
      <c r="O70" s="434"/>
      <c r="P70" s="436"/>
      <c r="Q70" s="403"/>
      <c r="R70" s="407"/>
    </row>
    <row r="71" spans="2:18" s="401" customFormat="1" ht="14.4" customHeight="1">
      <c r="B71" s="437"/>
      <c r="C71" s="438"/>
      <c r="D71" s="438"/>
      <c r="E71" s="438"/>
      <c r="F71" s="438"/>
      <c r="G71" s="438"/>
      <c r="H71" s="438"/>
      <c r="I71" s="438"/>
      <c r="J71" s="438"/>
      <c r="K71" s="438"/>
      <c r="L71" s="438"/>
      <c r="M71" s="438"/>
      <c r="N71" s="438"/>
      <c r="O71" s="438"/>
      <c r="P71" s="438"/>
      <c r="Q71" s="438"/>
      <c r="R71" s="439"/>
    </row>
    <row r="75" spans="2:18" s="401" customFormat="1" ht="6.9" customHeight="1">
      <c r="B75" s="440"/>
      <c r="C75" s="441"/>
      <c r="D75" s="441"/>
      <c r="E75" s="441"/>
      <c r="F75" s="441"/>
      <c r="G75" s="441"/>
      <c r="H75" s="441"/>
      <c r="I75" s="441"/>
      <c r="J75" s="441"/>
      <c r="K75" s="441"/>
      <c r="L75" s="441"/>
      <c r="M75" s="441"/>
      <c r="N75" s="441"/>
      <c r="O75" s="441"/>
      <c r="P75" s="441"/>
      <c r="Q75" s="441"/>
      <c r="R75" s="442"/>
    </row>
    <row r="76" spans="2:18" s="401" customFormat="1" ht="36.9" customHeight="1">
      <c r="B76" s="402"/>
      <c r="C76" s="393" t="s">
        <v>1425</v>
      </c>
      <c r="D76" s="394"/>
      <c r="E76" s="394"/>
      <c r="F76" s="394"/>
      <c r="G76" s="394"/>
      <c r="H76" s="394"/>
      <c r="I76" s="394"/>
      <c r="J76" s="394"/>
      <c r="K76" s="394"/>
      <c r="L76" s="394"/>
      <c r="M76" s="394"/>
      <c r="N76" s="394"/>
      <c r="O76" s="394"/>
      <c r="P76" s="394"/>
      <c r="Q76" s="394"/>
      <c r="R76" s="407"/>
    </row>
    <row r="77" spans="2:18" s="401" customFormat="1" ht="6.9" customHeight="1">
      <c r="B77" s="402"/>
      <c r="C77" s="403"/>
      <c r="D77" s="403"/>
      <c r="E77" s="403"/>
      <c r="F77" s="403"/>
      <c r="G77" s="403"/>
      <c r="H77" s="403"/>
      <c r="I77" s="403"/>
      <c r="J77" s="403"/>
      <c r="K77" s="403"/>
      <c r="L77" s="403"/>
      <c r="M77" s="403"/>
      <c r="N77" s="403"/>
      <c r="O77" s="403"/>
      <c r="P77" s="403"/>
      <c r="Q77" s="403"/>
      <c r="R77" s="407"/>
    </row>
    <row r="78" spans="2:18" s="401" customFormat="1" ht="30" customHeight="1">
      <c r="B78" s="402"/>
      <c r="C78" s="398" t="s">
        <v>19</v>
      </c>
      <c r="D78" s="403"/>
      <c r="E78" s="403"/>
      <c r="F78" s="399" t="str">
        <f>F6</f>
        <v>SO 501 VODOVOD_Praha 7_ul. Dělnická</v>
      </c>
      <c r="G78" s="400"/>
      <c r="H78" s="400"/>
      <c r="I78" s="400"/>
      <c r="J78" s="400"/>
      <c r="K78" s="400"/>
      <c r="L78" s="400"/>
      <c r="M78" s="400"/>
      <c r="N78" s="400"/>
      <c r="O78" s="400"/>
      <c r="P78" s="400"/>
      <c r="Q78" s="403"/>
      <c r="R78" s="407"/>
    </row>
    <row r="79" spans="2:18" s="401" customFormat="1" ht="36.9" customHeight="1">
      <c r="B79" s="402"/>
      <c r="C79" s="443" t="s">
        <v>103</v>
      </c>
      <c r="D79" s="403"/>
      <c r="E79" s="403"/>
      <c r="F79" s="444" t="str">
        <f>F7</f>
        <v>SO 501 - Vodovod</v>
      </c>
      <c r="G79" s="406"/>
      <c r="H79" s="406"/>
      <c r="I79" s="406"/>
      <c r="J79" s="406"/>
      <c r="K79" s="406"/>
      <c r="L79" s="406"/>
      <c r="M79" s="406"/>
      <c r="N79" s="406"/>
      <c r="O79" s="406"/>
      <c r="P79" s="406"/>
      <c r="Q79" s="403"/>
      <c r="R79" s="407"/>
    </row>
    <row r="80" spans="2:18" s="401" customFormat="1" ht="6.9" customHeight="1">
      <c r="B80" s="402"/>
      <c r="C80" s="403"/>
      <c r="D80" s="403"/>
      <c r="E80" s="403"/>
      <c r="F80" s="403"/>
      <c r="G80" s="403"/>
      <c r="H80" s="403"/>
      <c r="I80" s="403"/>
      <c r="J80" s="403"/>
      <c r="K80" s="403"/>
      <c r="L80" s="403"/>
      <c r="M80" s="403"/>
      <c r="N80" s="403"/>
      <c r="O80" s="403"/>
      <c r="P80" s="403"/>
      <c r="Q80" s="403"/>
      <c r="R80" s="407"/>
    </row>
    <row r="81" spans="2:47" s="401" customFormat="1" ht="18" customHeight="1">
      <c r="B81" s="402"/>
      <c r="C81" s="398" t="s">
        <v>23</v>
      </c>
      <c r="D81" s="403"/>
      <c r="E81" s="403"/>
      <c r="F81" s="408" t="str">
        <f>F9</f>
        <v xml:space="preserve"> </v>
      </c>
      <c r="G81" s="403"/>
      <c r="H81" s="403"/>
      <c r="I81" s="403"/>
      <c r="J81" s="403"/>
      <c r="K81" s="398" t="s">
        <v>25</v>
      </c>
      <c r="L81" s="403"/>
      <c r="M81" s="409" t="str">
        <f>IF(O9="","",O9)</f>
        <v>29. 11. 2017</v>
      </c>
      <c r="N81" s="409"/>
      <c r="O81" s="409"/>
      <c r="P81" s="409"/>
      <c r="Q81" s="403"/>
      <c r="R81" s="407"/>
    </row>
    <row r="82" spans="2:47" s="401" customFormat="1" ht="6.9" customHeight="1">
      <c r="B82" s="402"/>
      <c r="C82" s="403"/>
      <c r="D82" s="403"/>
      <c r="E82" s="403"/>
      <c r="F82" s="403"/>
      <c r="G82" s="403"/>
      <c r="H82" s="403"/>
      <c r="I82" s="403"/>
      <c r="J82" s="403"/>
      <c r="K82" s="403"/>
      <c r="L82" s="403"/>
      <c r="M82" s="403"/>
      <c r="N82" s="403"/>
      <c r="O82" s="403"/>
      <c r="P82" s="403"/>
      <c r="Q82" s="403"/>
      <c r="R82" s="407"/>
    </row>
    <row r="83" spans="2:47" s="401" customFormat="1" ht="13.2">
      <c r="B83" s="402"/>
      <c r="C83" s="398" t="s">
        <v>1415</v>
      </c>
      <c r="D83" s="403"/>
      <c r="E83" s="403"/>
      <c r="F83" s="408" t="str">
        <f>E12</f>
        <v xml:space="preserve"> </v>
      </c>
      <c r="G83" s="403"/>
      <c r="H83" s="403"/>
      <c r="I83" s="403"/>
      <c r="J83" s="403"/>
      <c r="K83" s="398" t="s">
        <v>33</v>
      </c>
      <c r="L83" s="403"/>
      <c r="M83" s="410" t="str">
        <f>E18</f>
        <v xml:space="preserve"> </v>
      </c>
      <c r="N83" s="410"/>
      <c r="O83" s="410"/>
      <c r="P83" s="410"/>
      <c r="Q83" s="410"/>
      <c r="R83" s="407"/>
    </row>
    <row r="84" spans="2:47" s="401" customFormat="1" ht="14.4" customHeight="1">
      <c r="B84" s="402"/>
      <c r="C84" s="398" t="s">
        <v>1416</v>
      </c>
      <c r="D84" s="403"/>
      <c r="E84" s="403"/>
      <c r="F84" s="408" t="str">
        <f>IF(E15="","",E15)</f>
        <v xml:space="preserve"> </v>
      </c>
      <c r="G84" s="403"/>
      <c r="H84" s="403"/>
      <c r="I84" s="403"/>
      <c r="J84" s="403"/>
      <c r="K84" s="398" t="s">
        <v>1417</v>
      </c>
      <c r="L84" s="403"/>
      <c r="M84" s="410" t="str">
        <f>E21</f>
        <v xml:space="preserve"> </v>
      </c>
      <c r="N84" s="410"/>
      <c r="O84" s="410"/>
      <c r="P84" s="410"/>
      <c r="Q84" s="410"/>
      <c r="R84" s="407"/>
    </row>
    <row r="85" spans="2:47" s="401" customFormat="1" ht="10.35" customHeight="1">
      <c r="B85" s="402"/>
      <c r="C85" s="403"/>
      <c r="D85" s="403"/>
      <c r="E85" s="403"/>
      <c r="F85" s="403"/>
      <c r="G85" s="403"/>
      <c r="H85" s="403"/>
      <c r="I85" s="403"/>
      <c r="J85" s="403"/>
      <c r="K85" s="403"/>
      <c r="L85" s="403"/>
      <c r="M85" s="403"/>
      <c r="N85" s="403"/>
      <c r="O85" s="403"/>
      <c r="P85" s="403"/>
      <c r="Q85" s="403"/>
      <c r="R85" s="407"/>
    </row>
    <row r="86" spans="2:47" s="401" customFormat="1" ht="29.25" customHeight="1">
      <c r="B86" s="402"/>
      <c r="C86" s="445" t="s">
        <v>1426</v>
      </c>
      <c r="D86" s="446"/>
      <c r="E86" s="446"/>
      <c r="F86" s="446"/>
      <c r="G86" s="446"/>
      <c r="H86" s="422"/>
      <c r="I86" s="422"/>
      <c r="J86" s="422"/>
      <c r="K86" s="422"/>
      <c r="L86" s="422"/>
      <c r="M86" s="422"/>
      <c r="N86" s="445" t="s">
        <v>107</v>
      </c>
      <c r="O86" s="446"/>
      <c r="P86" s="446"/>
      <c r="Q86" s="446"/>
      <c r="R86" s="407"/>
    </row>
    <row r="87" spans="2:47" s="401" customFormat="1" ht="10.35" customHeight="1">
      <c r="B87" s="402"/>
      <c r="C87" s="403"/>
      <c r="D87" s="403"/>
      <c r="E87" s="403"/>
      <c r="F87" s="403"/>
      <c r="G87" s="403"/>
      <c r="H87" s="403"/>
      <c r="I87" s="403"/>
      <c r="J87" s="403"/>
      <c r="K87" s="403"/>
      <c r="L87" s="403"/>
      <c r="M87" s="403"/>
      <c r="N87" s="403"/>
      <c r="O87" s="403"/>
      <c r="P87" s="403"/>
      <c r="Q87" s="403"/>
      <c r="R87" s="407"/>
    </row>
    <row r="88" spans="2:47" s="401" customFormat="1" ht="29.25" customHeight="1">
      <c r="B88" s="402"/>
      <c r="C88" s="447" t="s">
        <v>1427</v>
      </c>
      <c r="D88" s="403"/>
      <c r="E88" s="403"/>
      <c r="F88" s="403"/>
      <c r="G88" s="403"/>
      <c r="H88" s="403"/>
      <c r="I88" s="403"/>
      <c r="J88" s="403"/>
      <c r="K88" s="403"/>
      <c r="L88" s="403"/>
      <c r="M88" s="403"/>
      <c r="N88" s="448">
        <f>N117</f>
        <v>0</v>
      </c>
      <c r="O88" s="449"/>
      <c r="P88" s="449"/>
      <c r="Q88" s="449"/>
      <c r="R88" s="407"/>
      <c r="AU88" s="388" t="s">
        <v>109</v>
      </c>
    </row>
    <row r="89" spans="2:47" s="450" customFormat="1" ht="24.9" customHeight="1">
      <c r="B89" s="451"/>
      <c r="C89" s="452"/>
      <c r="D89" s="453" t="s">
        <v>198</v>
      </c>
      <c r="E89" s="452"/>
      <c r="F89" s="452"/>
      <c r="G89" s="452"/>
      <c r="H89" s="452"/>
      <c r="I89" s="452"/>
      <c r="J89" s="452"/>
      <c r="K89" s="452"/>
      <c r="L89" s="452"/>
      <c r="M89" s="452"/>
      <c r="N89" s="454">
        <f>N118</f>
        <v>0</v>
      </c>
      <c r="O89" s="455"/>
      <c r="P89" s="455"/>
      <c r="Q89" s="455"/>
      <c r="R89" s="456"/>
    </row>
    <row r="90" spans="2:47" s="457" customFormat="1" ht="19.95" customHeight="1">
      <c r="B90" s="458"/>
      <c r="C90" s="459"/>
      <c r="D90" s="460" t="s">
        <v>199</v>
      </c>
      <c r="E90" s="459"/>
      <c r="F90" s="459"/>
      <c r="G90" s="459"/>
      <c r="H90" s="459"/>
      <c r="I90" s="459"/>
      <c r="J90" s="459"/>
      <c r="K90" s="459"/>
      <c r="L90" s="459"/>
      <c r="M90" s="459"/>
      <c r="N90" s="461">
        <f>N119</f>
        <v>0</v>
      </c>
      <c r="O90" s="462"/>
      <c r="P90" s="462"/>
      <c r="Q90" s="462"/>
      <c r="R90" s="463"/>
    </row>
    <row r="91" spans="2:47" s="457" customFormat="1" ht="19.95" customHeight="1">
      <c r="B91" s="458"/>
      <c r="C91" s="459"/>
      <c r="D91" s="460" t="s">
        <v>656</v>
      </c>
      <c r="E91" s="459"/>
      <c r="F91" s="459"/>
      <c r="G91" s="459"/>
      <c r="H91" s="459"/>
      <c r="I91" s="459"/>
      <c r="J91" s="459"/>
      <c r="K91" s="459"/>
      <c r="L91" s="459"/>
      <c r="M91" s="459"/>
      <c r="N91" s="461">
        <f>N176</f>
        <v>0</v>
      </c>
      <c r="O91" s="462"/>
      <c r="P91" s="462"/>
      <c r="Q91" s="462"/>
      <c r="R91" s="463"/>
    </row>
    <row r="92" spans="2:47" s="457" customFormat="1" ht="19.95" customHeight="1">
      <c r="B92" s="458"/>
      <c r="C92" s="459"/>
      <c r="D92" s="460" t="s">
        <v>202</v>
      </c>
      <c r="E92" s="459"/>
      <c r="F92" s="459"/>
      <c r="G92" s="459"/>
      <c r="H92" s="459"/>
      <c r="I92" s="459"/>
      <c r="J92" s="459"/>
      <c r="K92" s="459"/>
      <c r="L92" s="459"/>
      <c r="M92" s="459"/>
      <c r="N92" s="461">
        <f>N181</f>
        <v>0</v>
      </c>
      <c r="O92" s="462"/>
      <c r="P92" s="462"/>
      <c r="Q92" s="462"/>
      <c r="R92" s="463"/>
    </row>
    <row r="93" spans="2:47" s="457" customFormat="1" ht="19.95" customHeight="1">
      <c r="B93" s="458"/>
      <c r="C93" s="459"/>
      <c r="D93" s="460" t="s">
        <v>203</v>
      </c>
      <c r="E93" s="459"/>
      <c r="F93" s="459"/>
      <c r="G93" s="459"/>
      <c r="H93" s="459"/>
      <c r="I93" s="459"/>
      <c r="J93" s="459"/>
      <c r="K93" s="459"/>
      <c r="L93" s="459"/>
      <c r="M93" s="459"/>
      <c r="N93" s="461">
        <f>N319</f>
        <v>0</v>
      </c>
      <c r="O93" s="462"/>
      <c r="P93" s="462"/>
      <c r="Q93" s="462"/>
      <c r="R93" s="463"/>
    </row>
    <row r="94" spans="2:47" s="457" customFormat="1" ht="19.95" customHeight="1">
      <c r="B94" s="458"/>
      <c r="C94" s="459"/>
      <c r="D94" s="460" t="s">
        <v>205</v>
      </c>
      <c r="E94" s="459"/>
      <c r="F94" s="459"/>
      <c r="G94" s="459"/>
      <c r="H94" s="459"/>
      <c r="I94" s="459"/>
      <c r="J94" s="459"/>
      <c r="K94" s="459"/>
      <c r="L94" s="459"/>
      <c r="M94" s="459"/>
      <c r="N94" s="461">
        <f>N324</f>
        <v>0</v>
      </c>
      <c r="O94" s="462"/>
      <c r="P94" s="462"/>
      <c r="Q94" s="462"/>
      <c r="R94" s="463"/>
    </row>
    <row r="95" spans="2:47" s="450" customFormat="1" ht="24.9" customHeight="1">
      <c r="B95" s="451"/>
      <c r="C95" s="452"/>
      <c r="D95" s="453" t="s">
        <v>1202</v>
      </c>
      <c r="E95" s="452"/>
      <c r="F95" s="452"/>
      <c r="G95" s="452"/>
      <c r="H95" s="452"/>
      <c r="I95" s="452"/>
      <c r="J95" s="452"/>
      <c r="K95" s="452"/>
      <c r="L95" s="452"/>
      <c r="M95" s="452"/>
      <c r="N95" s="454">
        <f>N327</f>
        <v>0</v>
      </c>
      <c r="O95" s="455"/>
      <c r="P95" s="455"/>
      <c r="Q95" s="455"/>
      <c r="R95" s="456"/>
    </row>
    <row r="96" spans="2:47" s="457" customFormat="1" ht="19.95" customHeight="1">
      <c r="B96" s="458"/>
      <c r="C96" s="459"/>
      <c r="D96" s="460" t="s">
        <v>1203</v>
      </c>
      <c r="E96" s="459"/>
      <c r="F96" s="459"/>
      <c r="G96" s="459"/>
      <c r="H96" s="459"/>
      <c r="I96" s="459"/>
      <c r="J96" s="459"/>
      <c r="K96" s="459"/>
      <c r="L96" s="459"/>
      <c r="M96" s="459"/>
      <c r="N96" s="461">
        <f>N328</f>
        <v>0</v>
      </c>
      <c r="O96" s="462"/>
      <c r="P96" s="462"/>
      <c r="Q96" s="462"/>
      <c r="R96" s="463"/>
    </row>
    <row r="97" spans="2:21" s="401" customFormat="1" ht="21.75" customHeight="1">
      <c r="B97" s="402"/>
      <c r="C97" s="403"/>
      <c r="D97" s="403"/>
      <c r="E97" s="403"/>
      <c r="F97" s="403"/>
      <c r="G97" s="403"/>
      <c r="H97" s="403"/>
      <c r="I97" s="403"/>
      <c r="J97" s="403"/>
      <c r="K97" s="403"/>
      <c r="L97" s="403"/>
      <c r="M97" s="403"/>
      <c r="N97" s="403"/>
      <c r="O97" s="403"/>
      <c r="P97" s="403"/>
      <c r="Q97" s="403"/>
      <c r="R97" s="407"/>
    </row>
    <row r="98" spans="2:21" s="401" customFormat="1" ht="29.25" customHeight="1">
      <c r="B98" s="402"/>
      <c r="C98" s="447" t="s">
        <v>1428</v>
      </c>
      <c r="D98" s="403"/>
      <c r="E98" s="403"/>
      <c r="F98" s="403"/>
      <c r="G98" s="403"/>
      <c r="H98" s="403"/>
      <c r="I98" s="403"/>
      <c r="J98" s="403"/>
      <c r="K98" s="403"/>
      <c r="L98" s="403"/>
      <c r="M98" s="403"/>
      <c r="N98" s="449">
        <v>0</v>
      </c>
      <c r="O98" s="464"/>
      <c r="P98" s="464"/>
      <c r="Q98" s="464"/>
      <c r="R98" s="407"/>
      <c r="T98" s="465"/>
      <c r="U98" s="466" t="s">
        <v>41</v>
      </c>
    </row>
    <row r="99" spans="2:21" s="401" customFormat="1" ht="18" customHeight="1">
      <c r="B99" s="402"/>
      <c r="C99" s="403"/>
      <c r="D99" s="403"/>
      <c r="E99" s="403"/>
      <c r="F99" s="403"/>
      <c r="G99" s="403"/>
      <c r="H99" s="403"/>
      <c r="I99" s="403"/>
      <c r="J99" s="403"/>
      <c r="K99" s="403"/>
      <c r="L99" s="403"/>
      <c r="M99" s="403"/>
      <c r="N99" s="403"/>
      <c r="O99" s="403"/>
      <c r="P99" s="403"/>
      <c r="Q99" s="403"/>
      <c r="R99" s="407"/>
    </row>
    <row r="100" spans="2:21" s="401" customFormat="1" ht="29.25" customHeight="1">
      <c r="B100" s="402"/>
      <c r="C100" s="467" t="s">
        <v>1429</v>
      </c>
      <c r="D100" s="422"/>
      <c r="E100" s="422"/>
      <c r="F100" s="422"/>
      <c r="G100" s="422"/>
      <c r="H100" s="422"/>
      <c r="I100" s="422"/>
      <c r="J100" s="422"/>
      <c r="K100" s="422"/>
      <c r="L100" s="468">
        <f>ROUND(SUM(N88+N98),2)</f>
        <v>0</v>
      </c>
      <c r="M100" s="468"/>
      <c r="N100" s="468"/>
      <c r="O100" s="468"/>
      <c r="P100" s="468"/>
      <c r="Q100" s="468"/>
      <c r="R100" s="407"/>
    </row>
    <row r="101" spans="2:21" s="401" customFormat="1" ht="6.9" customHeight="1">
      <c r="B101" s="437"/>
      <c r="C101" s="438"/>
      <c r="D101" s="438"/>
      <c r="E101" s="438"/>
      <c r="F101" s="438"/>
      <c r="G101" s="438"/>
      <c r="H101" s="438"/>
      <c r="I101" s="438"/>
      <c r="J101" s="438"/>
      <c r="K101" s="438"/>
      <c r="L101" s="438"/>
      <c r="M101" s="438"/>
      <c r="N101" s="438"/>
      <c r="O101" s="438"/>
      <c r="P101" s="438"/>
      <c r="Q101" s="438"/>
      <c r="R101" s="439"/>
    </row>
    <row r="105" spans="2:21" s="401" customFormat="1" ht="6.9" customHeight="1">
      <c r="B105" s="440"/>
      <c r="C105" s="441"/>
      <c r="D105" s="441"/>
      <c r="E105" s="441"/>
      <c r="F105" s="441"/>
      <c r="G105" s="441"/>
      <c r="H105" s="441"/>
      <c r="I105" s="441"/>
      <c r="J105" s="441"/>
      <c r="K105" s="441"/>
      <c r="L105" s="441"/>
      <c r="M105" s="441"/>
      <c r="N105" s="441"/>
      <c r="O105" s="441"/>
      <c r="P105" s="441"/>
      <c r="Q105" s="441"/>
      <c r="R105" s="442"/>
    </row>
    <row r="106" spans="2:21" s="401" customFormat="1" ht="36.9" customHeight="1">
      <c r="B106" s="402"/>
      <c r="C106" s="393" t="s">
        <v>1430</v>
      </c>
      <c r="D106" s="406"/>
      <c r="E106" s="406"/>
      <c r="F106" s="406"/>
      <c r="G106" s="406"/>
      <c r="H106" s="406"/>
      <c r="I106" s="406"/>
      <c r="J106" s="406"/>
      <c r="K106" s="406"/>
      <c r="L106" s="406"/>
      <c r="M106" s="406"/>
      <c r="N106" s="406"/>
      <c r="O106" s="406"/>
      <c r="P106" s="406"/>
      <c r="Q106" s="406"/>
      <c r="R106" s="407"/>
    </row>
    <row r="107" spans="2:21" s="401" customFormat="1" ht="6.9" customHeight="1">
      <c r="B107" s="402"/>
      <c r="C107" s="403"/>
      <c r="D107" s="403"/>
      <c r="E107" s="403"/>
      <c r="F107" s="403"/>
      <c r="G107" s="403"/>
      <c r="H107" s="403"/>
      <c r="I107" s="403"/>
      <c r="J107" s="403"/>
      <c r="K107" s="403"/>
      <c r="L107" s="403"/>
      <c r="M107" s="403"/>
      <c r="N107" s="403"/>
      <c r="O107" s="403"/>
      <c r="P107" s="403"/>
      <c r="Q107" s="403"/>
      <c r="R107" s="407"/>
    </row>
    <row r="108" spans="2:21" s="401" customFormat="1" ht="30" customHeight="1">
      <c r="B108" s="402"/>
      <c r="C108" s="398" t="s">
        <v>19</v>
      </c>
      <c r="D108" s="403"/>
      <c r="E108" s="403"/>
      <c r="F108" s="399" t="str">
        <f>F6</f>
        <v>SO 501 VODOVOD_Praha 7_ul. Dělnická</v>
      </c>
      <c r="G108" s="400"/>
      <c r="H108" s="400"/>
      <c r="I108" s="400"/>
      <c r="J108" s="400"/>
      <c r="K108" s="400"/>
      <c r="L108" s="400"/>
      <c r="M108" s="400"/>
      <c r="N108" s="400"/>
      <c r="O108" s="400"/>
      <c r="P108" s="400"/>
      <c r="Q108" s="403"/>
      <c r="R108" s="407"/>
    </row>
    <row r="109" spans="2:21" s="401" customFormat="1" ht="36.9" customHeight="1">
      <c r="B109" s="402"/>
      <c r="C109" s="443" t="s">
        <v>103</v>
      </c>
      <c r="D109" s="403"/>
      <c r="E109" s="403"/>
      <c r="F109" s="444" t="str">
        <f>F7</f>
        <v>SO 501 - Vodovod</v>
      </c>
      <c r="G109" s="406"/>
      <c r="H109" s="406"/>
      <c r="I109" s="406"/>
      <c r="J109" s="406"/>
      <c r="K109" s="406"/>
      <c r="L109" s="406"/>
      <c r="M109" s="406"/>
      <c r="N109" s="406"/>
      <c r="O109" s="406"/>
      <c r="P109" s="406"/>
      <c r="Q109" s="403"/>
      <c r="R109" s="407"/>
    </row>
    <row r="110" spans="2:21" s="401" customFormat="1" ht="6.9" customHeight="1">
      <c r="B110" s="402"/>
      <c r="C110" s="403"/>
      <c r="D110" s="403"/>
      <c r="E110" s="403"/>
      <c r="F110" s="403"/>
      <c r="G110" s="403"/>
      <c r="H110" s="403"/>
      <c r="I110" s="403"/>
      <c r="J110" s="403"/>
      <c r="K110" s="403"/>
      <c r="L110" s="403"/>
      <c r="M110" s="403"/>
      <c r="N110" s="403"/>
      <c r="O110" s="403"/>
      <c r="P110" s="403"/>
      <c r="Q110" s="403"/>
      <c r="R110" s="407"/>
    </row>
    <row r="111" spans="2:21" s="401" customFormat="1" ht="18" customHeight="1">
      <c r="B111" s="402"/>
      <c r="C111" s="398" t="s">
        <v>23</v>
      </c>
      <c r="D111" s="403"/>
      <c r="E111" s="403"/>
      <c r="F111" s="408" t="str">
        <f>F9</f>
        <v xml:space="preserve"> </v>
      </c>
      <c r="G111" s="403"/>
      <c r="H111" s="403"/>
      <c r="I111" s="403"/>
      <c r="J111" s="403"/>
      <c r="K111" s="398" t="s">
        <v>25</v>
      </c>
      <c r="L111" s="403"/>
      <c r="M111" s="409" t="str">
        <f>IF(O9="","",O9)</f>
        <v>29. 11. 2017</v>
      </c>
      <c r="N111" s="409"/>
      <c r="O111" s="409"/>
      <c r="P111" s="409"/>
      <c r="Q111" s="403"/>
      <c r="R111" s="407"/>
    </row>
    <row r="112" spans="2:21" s="401" customFormat="1" ht="6.9" customHeight="1">
      <c r="B112" s="402"/>
      <c r="C112" s="403"/>
      <c r="D112" s="403"/>
      <c r="E112" s="403"/>
      <c r="F112" s="403"/>
      <c r="G112" s="403"/>
      <c r="H112" s="403"/>
      <c r="I112" s="403"/>
      <c r="J112" s="403"/>
      <c r="K112" s="403"/>
      <c r="L112" s="403"/>
      <c r="M112" s="403"/>
      <c r="N112" s="403"/>
      <c r="O112" s="403"/>
      <c r="P112" s="403"/>
      <c r="Q112" s="403"/>
      <c r="R112" s="407"/>
    </row>
    <row r="113" spans="2:65" s="401" customFormat="1" ht="13.2">
      <c r="B113" s="402"/>
      <c r="C113" s="398" t="s">
        <v>1415</v>
      </c>
      <c r="D113" s="403"/>
      <c r="E113" s="403"/>
      <c r="F113" s="408" t="str">
        <f>E12</f>
        <v xml:space="preserve"> </v>
      </c>
      <c r="G113" s="403"/>
      <c r="H113" s="403"/>
      <c r="I113" s="403"/>
      <c r="J113" s="403"/>
      <c r="K113" s="398" t="s">
        <v>33</v>
      </c>
      <c r="L113" s="403"/>
      <c r="M113" s="410" t="str">
        <f>E18</f>
        <v xml:space="preserve"> </v>
      </c>
      <c r="N113" s="410"/>
      <c r="O113" s="410"/>
      <c r="P113" s="410"/>
      <c r="Q113" s="410"/>
      <c r="R113" s="407"/>
    </row>
    <row r="114" spans="2:65" s="401" customFormat="1" ht="14.4" customHeight="1">
      <c r="B114" s="402"/>
      <c r="C114" s="398" t="s">
        <v>1416</v>
      </c>
      <c r="D114" s="403"/>
      <c r="E114" s="403"/>
      <c r="F114" s="408" t="str">
        <f>IF(E15="","",E15)</f>
        <v xml:space="preserve"> </v>
      </c>
      <c r="G114" s="403"/>
      <c r="H114" s="403"/>
      <c r="I114" s="403"/>
      <c r="J114" s="403"/>
      <c r="K114" s="398" t="s">
        <v>1417</v>
      </c>
      <c r="L114" s="403"/>
      <c r="M114" s="410" t="str">
        <f>E21</f>
        <v xml:space="preserve"> </v>
      </c>
      <c r="N114" s="410"/>
      <c r="O114" s="410"/>
      <c r="P114" s="410"/>
      <c r="Q114" s="410"/>
      <c r="R114" s="407"/>
    </row>
    <row r="115" spans="2:65" s="401" customFormat="1" ht="10.35" customHeight="1">
      <c r="B115" s="402"/>
      <c r="C115" s="403"/>
      <c r="D115" s="403"/>
      <c r="E115" s="403"/>
      <c r="F115" s="403"/>
      <c r="G115" s="403"/>
      <c r="H115" s="403"/>
      <c r="I115" s="403"/>
      <c r="J115" s="403"/>
      <c r="K115" s="403"/>
      <c r="L115" s="403"/>
      <c r="M115" s="403"/>
      <c r="N115" s="403"/>
      <c r="O115" s="403"/>
      <c r="P115" s="403"/>
      <c r="Q115" s="403"/>
      <c r="R115" s="407"/>
    </row>
    <row r="116" spans="2:65" s="469" customFormat="1" ht="29.25" customHeight="1">
      <c r="B116" s="470"/>
      <c r="C116" s="471" t="s">
        <v>118</v>
      </c>
      <c r="D116" s="472" t="s">
        <v>56</v>
      </c>
      <c r="E116" s="472" t="s">
        <v>52</v>
      </c>
      <c r="F116" s="473" t="s">
        <v>119</v>
      </c>
      <c r="G116" s="473"/>
      <c r="H116" s="473"/>
      <c r="I116" s="473"/>
      <c r="J116" s="472" t="s">
        <v>120</v>
      </c>
      <c r="K116" s="472" t="s">
        <v>121</v>
      </c>
      <c r="L116" s="473" t="s">
        <v>122</v>
      </c>
      <c r="M116" s="473"/>
      <c r="N116" s="473" t="s">
        <v>107</v>
      </c>
      <c r="O116" s="473"/>
      <c r="P116" s="473"/>
      <c r="Q116" s="474"/>
      <c r="R116" s="475"/>
      <c r="T116" s="476" t="s">
        <v>124</v>
      </c>
      <c r="U116" s="477" t="s">
        <v>41</v>
      </c>
      <c r="V116" s="477" t="s">
        <v>125</v>
      </c>
      <c r="W116" s="477" t="s">
        <v>126</v>
      </c>
      <c r="X116" s="477" t="s">
        <v>127</v>
      </c>
      <c r="Y116" s="477" t="s">
        <v>128</v>
      </c>
      <c r="Z116" s="477" t="s">
        <v>129</v>
      </c>
      <c r="AA116" s="478" t="s">
        <v>130</v>
      </c>
    </row>
    <row r="117" spans="2:65" s="401" customFormat="1" ht="29.25" customHeight="1">
      <c r="B117" s="402"/>
      <c r="C117" s="479" t="s">
        <v>1418</v>
      </c>
      <c r="D117" s="403"/>
      <c r="E117" s="403"/>
      <c r="F117" s="403"/>
      <c r="G117" s="403"/>
      <c r="H117" s="403"/>
      <c r="I117" s="403"/>
      <c r="J117" s="403"/>
      <c r="K117" s="403"/>
      <c r="L117" s="403"/>
      <c r="M117" s="403"/>
      <c r="N117" s="480">
        <f>BK117</f>
        <v>0</v>
      </c>
      <c r="O117" s="481"/>
      <c r="P117" s="481"/>
      <c r="Q117" s="481"/>
      <c r="R117" s="407"/>
      <c r="T117" s="482"/>
      <c r="U117" s="412"/>
      <c r="V117" s="412"/>
      <c r="W117" s="483">
        <f>W118+W327</f>
        <v>1979.556914</v>
      </c>
      <c r="X117" s="412"/>
      <c r="Y117" s="483">
        <f>Y118+Y327</f>
        <v>340.85142347999994</v>
      </c>
      <c r="Z117" s="412"/>
      <c r="AA117" s="484">
        <f>AA118+AA327</f>
        <v>0</v>
      </c>
      <c r="AT117" s="388" t="s">
        <v>70</v>
      </c>
      <c r="AU117" s="388" t="s">
        <v>109</v>
      </c>
      <c r="BK117" s="485">
        <f>BK118+BK327</f>
        <v>0</v>
      </c>
    </row>
    <row r="118" spans="2:65" s="486" customFormat="1" ht="37.35" customHeight="1">
      <c r="B118" s="487"/>
      <c r="C118" s="488"/>
      <c r="D118" s="489" t="s">
        <v>198</v>
      </c>
      <c r="E118" s="489"/>
      <c r="F118" s="489"/>
      <c r="G118" s="489"/>
      <c r="H118" s="489"/>
      <c r="I118" s="489"/>
      <c r="J118" s="489"/>
      <c r="K118" s="489"/>
      <c r="L118" s="489"/>
      <c r="M118" s="489"/>
      <c r="N118" s="490">
        <f>BK118</f>
        <v>0</v>
      </c>
      <c r="O118" s="454"/>
      <c r="P118" s="454"/>
      <c r="Q118" s="454"/>
      <c r="R118" s="491"/>
      <c r="T118" s="492"/>
      <c r="U118" s="488"/>
      <c r="V118" s="488"/>
      <c r="W118" s="493">
        <f>W119+W176+W181+W319+W324</f>
        <v>1922.6409140000001</v>
      </c>
      <c r="X118" s="488"/>
      <c r="Y118" s="493">
        <f>Y119+Y176+Y181+Y319+Y324</f>
        <v>340.83306347999996</v>
      </c>
      <c r="Z118" s="488"/>
      <c r="AA118" s="494">
        <f>AA119+AA176+AA181+AA319+AA324</f>
        <v>0</v>
      </c>
      <c r="AR118" s="495" t="s">
        <v>79</v>
      </c>
      <c r="AT118" s="496" t="s">
        <v>70</v>
      </c>
      <c r="AU118" s="496" t="s">
        <v>71</v>
      </c>
      <c r="AY118" s="495" t="s">
        <v>134</v>
      </c>
      <c r="BK118" s="497">
        <f>BK119+BK176+BK181+BK319+BK324</f>
        <v>0</v>
      </c>
    </row>
    <row r="119" spans="2:65" s="486" customFormat="1" ht="19.95" customHeight="1">
      <c r="B119" s="487"/>
      <c r="C119" s="488"/>
      <c r="D119" s="498" t="s">
        <v>199</v>
      </c>
      <c r="E119" s="498"/>
      <c r="F119" s="498"/>
      <c r="G119" s="498"/>
      <c r="H119" s="498"/>
      <c r="I119" s="498"/>
      <c r="J119" s="498"/>
      <c r="K119" s="498"/>
      <c r="L119" s="498"/>
      <c r="M119" s="498"/>
      <c r="N119" s="499">
        <f>BK119</f>
        <v>0</v>
      </c>
      <c r="O119" s="500"/>
      <c r="P119" s="500"/>
      <c r="Q119" s="500"/>
      <c r="R119" s="491"/>
      <c r="T119" s="492"/>
      <c r="U119" s="488"/>
      <c r="V119" s="488"/>
      <c r="W119" s="493">
        <f>SUM(W120:W175)</f>
        <v>1088.5935809999999</v>
      </c>
      <c r="X119" s="488"/>
      <c r="Y119" s="493">
        <f>SUM(Y120:Y175)</f>
        <v>323.06843848</v>
      </c>
      <c r="Z119" s="488"/>
      <c r="AA119" s="494">
        <f>SUM(AA120:AA175)</f>
        <v>0</v>
      </c>
      <c r="AR119" s="495" t="s">
        <v>79</v>
      </c>
      <c r="AT119" s="496" t="s">
        <v>70</v>
      </c>
      <c r="AU119" s="496" t="s">
        <v>79</v>
      </c>
      <c r="AY119" s="495" t="s">
        <v>134</v>
      </c>
      <c r="BK119" s="497">
        <f>SUM(BK120:BK175)</f>
        <v>0</v>
      </c>
    </row>
    <row r="120" spans="2:65" s="401" customFormat="1" ht="25.5" customHeight="1">
      <c r="B120" s="501"/>
      <c r="C120" s="502" t="s">
        <v>79</v>
      </c>
      <c r="D120" s="502" t="s">
        <v>137</v>
      </c>
      <c r="E120" s="503" t="s">
        <v>1204</v>
      </c>
      <c r="F120" s="504" t="s">
        <v>1431</v>
      </c>
      <c r="G120" s="504"/>
      <c r="H120" s="504"/>
      <c r="I120" s="504"/>
      <c r="J120" s="505" t="s">
        <v>901</v>
      </c>
      <c r="K120" s="506">
        <v>25</v>
      </c>
      <c r="L120" s="566"/>
      <c r="M120" s="567"/>
      <c r="N120" s="507">
        <f>ROUND(L120*K120,2)</f>
        <v>0</v>
      </c>
      <c r="O120" s="507"/>
      <c r="P120" s="507"/>
      <c r="Q120" s="507"/>
      <c r="R120" s="508"/>
      <c r="T120" s="509" t="s">
        <v>5</v>
      </c>
      <c r="U120" s="510" t="s">
        <v>42</v>
      </c>
      <c r="V120" s="511">
        <v>0</v>
      </c>
      <c r="W120" s="511">
        <f>V120*K120</f>
        <v>0</v>
      </c>
      <c r="X120" s="511">
        <v>0</v>
      </c>
      <c r="Y120" s="511">
        <f>X120*K120</f>
        <v>0</v>
      </c>
      <c r="Z120" s="511">
        <v>0</v>
      </c>
      <c r="AA120" s="512">
        <f>Z120*K120</f>
        <v>0</v>
      </c>
      <c r="AR120" s="388" t="s">
        <v>152</v>
      </c>
      <c r="AT120" s="388" t="s">
        <v>137</v>
      </c>
      <c r="AU120" s="388" t="s">
        <v>81</v>
      </c>
      <c r="AY120" s="388" t="s">
        <v>134</v>
      </c>
      <c r="BE120" s="513">
        <f>IF(U120="základní",N120,0)</f>
        <v>0</v>
      </c>
      <c r="BF120" s="513">
        <f>IF(U120="snížená",N120,0)</f>
        <v>0</v>
      </c>
      <c r="BG120" s="513">
        <f>IF(U120="zákl. přenesená",N120,0)</f>
        <v>0</v>
      </c>
      <c r="BH120" s="513">
        <f>IF(U120="sníž. přenesená",N120,0)</f>
        <v>0</v>
      </c>
      <c r="BI120" s="513">
        <f>IF(U120="nulová",N120,0)</f>
        <v>0</v>
      </c>
      <c r="BJ120" s="388" t="s">
        <v>79</v>
      </c>
      <c r="BK120" s="513">
        <f>ROUND(L120*K120,2)</f>
        <v>0</v>
      </c>
      <c r="BL120" s="388" t="s">
        <v>152</v>
      </c>
      <c r="BM120" s="388" t="s">
        <v>1432</v>
      </c>
    </row>
    <row r="121" spans="2:65" s="514" customFormat="1" ht="16.5" customHeight="1">
      <c r="B121" s="515"/>
      <c r="C121" s="516"/>
      <c r="D121" s="516"/>
      <c r="E121" s="517" t="s">
        <v>5</v>
      </c>
      <c r="F121" s="518" t="s">
        <v>314</v>
      </c>
      <c r="G121" s="519"/>
      <c r="H121" s="519"/>
      <c r="I121" s="519"/>
      <c r="J121" s="516"/>
      <c r="K121" s="520">
        <v>25</v>
      </c>
      <c r="L121" s="568"/>
      <c r="M121" s="568"/>
      <c r="N121" s="516"/>
      <c r="O121" s="516"/>
      <c r="P121" s="516"/>
      <c r="Q121" s="516"/>
      <c r="R121" s="521"/>
      <c r="T121" s="522"/>
      <c r="U121" s="516"/>
      <c r="V121" s="516"/>
      <c r="W121" s="516"/>
      <c r="X121" s="516"/>
      <c r="Y121" s="516"/>
      <c r="Z121" s="516"/>
      <c r="AA121" s="523"/>
      <c r="AT121" s="524" t="s">
        <v>303</v>
      </c>
      <c r="AU121" s="524" t="s">
        <v>81</v>
      </c>
      <c r="AV121" s="514" t="s">
        <v>81</v>
      </c>
      <c r="AW121" s="514" t="s">
        <v>34</v>
      </c>
      <c r="AX121" s="514" t="s">
        <v>79</v>
      </c>
      <c r="AY121" s="524" t="s">
        <v>134</v>
      </c>
    </row>
    <row r="122" spans="2:65" s="401" customFormat="1" ht="25.5" customHeight="1">
      <c r="B122" s="501"/>
      <c r="C122" s="502" t="s">
        <v>81</v>
      </c>
      <c r="D122" s="502" t="s">
        <v>137</v>
      </c>
      <c r="E122" s="503" t="s">
        <v>1205</v>
      </c>
      <c r="F122" s="504" t="s">
        <v>1433</v>
      </c>
      <c r="G122" s="504"/>
      <c r="H122" s="504"/>
      <c r="I122" s="504"/>
      <c r="J122" s="505" t="s">
        <v>248</v>
      </c>
      <c r="K122" s="506">
        <v>15</v>
      </c>
      <c r="L122" s="566"/>
      <c r="M122" s="567"/>
      <c r="N122" s="507">
        <f>ROUND(L122*K122,2)</f>
        <v>0</v>
      </c>
      <c r="O122" s="507"/>
      <c r="P122" s="507"/>
      <c r="Q122" s="507"/>
      <c r="R122" s="508"/>
      <c r="T122" s="509" t="s">
        <v>5</v>
      </c>
      <c r="U122" s="510" t="s">
        <v>42</v>
      </c>
      <c r="V122" s="511">
        <v>1.246</v>
      </c>
      <c r="W122" s="511">
        <f>V122*K122</f>
        <v>18.690000000000001</v>
      </c>
      <c r="X122" s="511">
        <v>0.10775</v>
      </c>
      <c r="Y122" s="511">
        <f>X122*K122</f>
        <v>1.61625</v>
      </c>
      <c r="Z122" s="511">
        <v>0</v>
      </c>
      <c r="AA122" s="512">
        <f>Z122*K122</f>
        <v>0</v>
      </c>
      <c r="AR122" s="388" t="s">
        <v>152</v>
      </c>
      <c r="AT122" s="388" t="s">
        <v>137</v>
      </c>
      <c r="AU122" s="388" t="s">
        <v>81</v>
      </c>
      <c r="AY122" s="388" t="s">
        <v>134</v>
      </c>
      <c r="BE122" s="513">
        <f>IF(U122="základní",N122,0)</f>
        <v>0</v>
      </c>
      <c r="BF122" s="513">
        <f>IF(U122="snížená",N122,0)</f>
        <v>0</v>
      </c>
      <c r="BG122" s="513">
        <f>IF(U122="zákl. přenesená",N122,0)</f>
        <v>0</v>
      </c>
      <c r="BH122" s="513">
        <f>IF(U122="sníž. přenesená",N122,0)</f>
        <v>0</v>
      </c>
      <c r="BI122" s="513">
        <f>IF(U122="nulová",N122,0)</f>
        <v>0</v>
      </c>
      <c r="BJ122" s="388" t="s">
        <v>79</v>
      </c>
      <c r="BK122" s="513">
        <f>ROUND(L122*K122,2)</f>
        <v>0</v>
      </c>
      <c r="BL122" s="388" t="s">
        <v>152</v>
      </c>
      <c r="BM122" s="388" t="s">
        <v>1434</v>
      </c>
    </row>
    <row r="123" spans="2:65" s="401" customFormat="1" ht="25.5" customHeight="1">
      <c r="B123" s="501"/>
      <c r="C123" s="502" t="s">
        <v>147</v>
      </c>
      <c r="D123" s="502" t="s">
        <v>137</v>
      </c>
      <c r="E123" s="503" t="s">
        <v>1435</v>
      </c>
      <c r="F123" s="504" t="s">
        <v>1436</v>
      </c>
      <c r="G123" s="504"/>
      <c r="H123" s="504"/>
      <c r="I123" s="504"/>
      <c r="J123" s="505" t="s">
        <v>467</v>
      </c>
      <c r="K123" s="506">
        <v>5</v>
      </c>
      <c r="L123" s="566"/>
      <c r="M123" s="567"/>
      <c r="N123" s="507">
        <f>ROUND(L123*K123,2)</f>
        <v>0</v>
      </c>
      <c r="O123" s="507"/>
      <c r="P123" s="507"/>
      <c r="Q123" s="507"/>
      <c r="R123" s="508"/>
      <c r="T123" s="509" t="s">
        <v>5</v>
      </c>
      <c r="U123" s="510" t="s">
        <v>42</v>
      </c>
      <c r="V123" s="511">
        <v>0.43</v>
      </c>
      <c r="W123" s="511">
        <f>V123*K123</f>
        <v>2.15</v>
      </c>
      <c r="X123" s="511">
        <v>6.4999999999999997E-4</v>
      </c>
      <c r="Y123" s="511">
        <f>X123*K123</f>
        <v>3.2499999999999999E-3</v>
      </c>
      <c r="Z123" s="511">
        <v>0</v>
      </c>
      <c r="AA123" s="512">
        <f>Z123*K123</f>
        <v>0</v>
      </c>
      <c r="AR123" s="388" t="s">
        <v>152</v>
      </c>
      <c r="AT123" s="388" t="s">
        <v>137</v>
      </c>
      <c r="AU123" s="388" t="s">
        <v>81</v>
      </c>
      <c r="AY123" s="388" t="s">
        <v>134</v>
      </c>
      <c r="BE123" s="513">
        <f>IF(U123="základní",N123,0)</f>
        <v>0</v>
      </c>
      <c r="BF123" s="513">
        <f>IF(U123="snížená",N123,0)</f>
        <v>0</v>
      </c>
      <c r="BG123" s="513">
        <f>IF(U123="zákl. přenesená",N123,0)</f>
        <v>0</v>
      </c>
      <c r="BH123" s="513">
        <f>IF(U123="sníž. přenesená",N123,0)</f>
        <v>0</v>
      </c>
      <c r="BI123" s="513">
        <f>IF(U123="nulová",N123,0)</f>
        <v>0</v>
      </c>
      <c r="BJ123" s="388" t="s">
        <v>79</v>
      </c>
      <c r="BK123" s="513">
        <f>ROUND(L123*K123,2)</f>
        <v>0</v>
      </c>
      <c r="BL123" s="388" t="s">
        <v>152</v>
      </c>
      <c r="BM123" s="388" t="s">
        <v>1437</v>
      </c>
    </row>
    <row r="124" spans="2:65" s="514" customFormat="1" ht="16.5" customHeight="1">
      <c r="B124" s="515"/>
      <c r="C124" s="516"/>
      <c r="D124" s="516"/>
      <c r="E124" s="517" t="s">
        <v>5</v>
      </c>
      <c r="F124" s="518" t="s">
        <v>133</v>
      </c>
      <c r="G124" s="519"/>
      <c r="H124" s="519"/>
      <c r="I124" s="519"/>
      <c r="J124" s="516"/>
      <c r="K124" s="520">
        <v>5</v>
      </c>
      <c r="L124" s="568"/>
      <c r="M124" s="568"/>
      <c r="N124" s="516"/>
      <c r="O124" s="516"/>
      <c r="P124" s="516"/>
      <c r="Q124" s="516"/>
      <c r="R124" s="521"/>
      <c r="T124" s="522"/>
      <c r="U124" s="516"/>
      <c r="V124" s="516"/>
      <c r="W124" s="516"/>
      <c r="X124" s="516"/>
      <c r="Y124" s="516"/>
      <c r="Z124" s="516"/>
      <c r="AA124" s="523"/>
      <c r="AT124" s="524" t="s">
        <v>303</v>
      </c>
      <c r="AU124" s="524" t="s">
        <v>81</v>
      </c>
      <c r="AV124" s="514" t="s">
        <v>81</v>
      </c>
      <c r="AW124" s="514" t="s">
        <v>34</v>
      </c>
      <c r="AX124" s="514" t="s">
        <v>79</v>
      </c>
      <c r="AY124" s="524" t="s">
        <v>134</v>
      </c>
    </row>
    <row r="125" spans="2:65" s="401" customFormat="1" ht="38.25" customHeight="1">
      <c r="B125" s="501"/>
      <c r="C125" s="502" t="s">
        <v>152</v>
      </c>
      <c r="D125" s="502" t="s">
        <v>137</v>
      </c>
      <c r="E125" s="503" t="s">
        <v>1438</v>
      </c>
      <c r="F125" s="504" t="s">
        <v>1439</v>
      </c>
      <c r="G125" s="504"/>
      <c r="H125" s="504"/>
      <c r="I125" s="504"/>
      <c r="J125" s="505" t="s">
        <v>467</v>
      </c>
      <c r="K125" s="506">
        <v>5</v>
      </c>
      <c r="L125" s="566"/>
      <c r="M125" s="567"/>
      <c r="N125" s="507">
        <f>ROUND(L125*K125,2)</f>
        <v>0</v>
      </c>
      <c r="O125" s="507"/>
      <c r="P125" s="507"/>
      <c r="Q125" s="507"/>
      <c r="R125" s="508"/>
      <c r="T125" s="509" t="s">
        <v>5</v>
      </c>
      <c r="U125" s="510" t="s">
        <v>42</v>
      </c>
      <c r="V125" s="511">
        <v>0.28999999999999998</v>
      </c>
      <c r="W125" s="511">
        <f>V125*K125</f>
        <v>1.45</v>
      </c>
      <c r="X125" s="511">
        <v>0</v>
      </c>
      <c r="Y125" s="511">
        <f>X125*K125</f>
        <v>0</v>
      </c>
      <c r="Z125" s="511">
        <v>0</v>
      </c>
      <c r="AA125" s="512">
        <f>Z125*K125</f>
        <v>0</v>
      </c>
      <c r="AR125" s="388" t="s">
        <v>152</v>
      </c>
      <c r="AT125" s="388" t="s">
        <v>137</v>
      </c>
      <c r="AU125" s="388" t="s">
        <v>81</v>
      </c>
      <c r="AY125" s="388" t="s">
        <v>134</v>
      </c>
      <c r="BE125" s="513">
        <f>IF(U125="základní",N125,0)</f>
        <v>0</v>
      </c>
      <c r="BF125" s="513">
        <f>IF(U125="snížená",N125,0)</f>
        <v>0</v>
      </c>
      <c r="BG125" s="513">
        <f>IF(U125="zákl. přenesená",N125,0)</f>
        <v>0</v>
      </c>
      <c r="BH125" s="513">
        <f>IF(U125="sníž. přenesená",N125,0)</f>
        <v>0</v>
      </c>
      <c r="BI125" s="513">
        <f>IF(U125="nulová",N125,0)</f>
        <v>0</v>
      </c>
      <c r="BJ125" s="388" t="s">
        <v>79</v>
      </c>
      <c r="BK125" s="513">
        <f>ROUND(L125*K125,2)</f>
        <v>0</v>
      </c>
      <c r="BL125" s="388" t="s">
        <v>152</v>
      </c>
      <c r="BM125" s="388" t="s">
        <v>1440</v>
      </c>
    </row>
    <row r="126" spans="2:65" s="514" customFormat="1" ht="16.5" customHeight="1">
      <c r="B126" s="515"/>
      <c r="C126" s="516"/>
      <c r="D126" s="516"/>
      <c r="E126" s="517" t="s">
        <v>5</v>
      </c>
      <c r="F126" s="518" t="s">
        <v>133</v>
      </c>
      <c r="G126" s="519"/>
      <c r="H126" s="519"/>
      <c r="I126" s="519"/>
      <c r="J126" s="516"/>
      <c r="K126" s="520">
        <v>5</v>
      </c>
      <c r="L126" s="568"/>
      <c r="M126" s="568"/>
      <c r="N126" s="516"/>
      <c r="O126" s="516"/>
      <c r="P126" s="516"/>
      <c r="Q126" s="516"/>
      <c r="R126" s="521"/>
      <c r="T126" s="522"/>
      <c r="U126" s="516"/>
      <c r="V126" s="516"/>
      <c r="W126" s="516"/>
      <c r="X126" s="516"/>
      <c r="Y126" s="516"/>
      <c r="Z126" s="516"/>
      <c r="AA126" s="523"/>
      <c r="AT126" s="524" t="s">
        <v>303</v>
      </c>
      <c r="AU126" s="524" t="s">
        <v>81</v>
      </c>
      <c r="AV126" s="514" t="s">
        <v>81</v>
      </c>
      <c r="AW126" s="514" t="s">
        <v>34</v>
      </c>
      <c r="AX126" s="514" t="s">
        <v>79</v>
      </c>
      <c r="AY126" s="524" t="s">
        <v>134</v>
      </c>
    </row>
    <row r="127" spans="2:65" s="401" customFormat="1" ht="25.5" customHeight="1">
      <c r="B127" s="501"/>
      <c r="C127" s="502" t="s">
        <v>133</v>
      </c>
      <c r="D127" s="502" t="s">
        <v>137</v>
      </c>
      <c r="E127" s="503" t="s">
        <v>1441</v>
      </c>
      <c r="F127" s="504" t="s">
        <v>1442</v>
      </c>
      <c r="G127" s="504"/>
      <c r="H127" s="504"/>
      <c r="I127" s="504"/>
      <c r="J127" s="505" t="s">
        <v>256</v>
      </c>
      <c r="K127" s="506">
        <v>242.49</v>
      </c>
      <c r="L127" s="566"/>
      <c r="M127" s="567"/>
      <c r="N127" s="507">
        <f>ROUND(L127*K127,2)</f>
        <v>0</v>
      </c>
      <c r="O127" s="507"/>
      <c r="P127" s="507"/>
      <c r="Q127" s="507"/>
      <c r="R127" s="508"/>
      <c r="T127" s="509" t="s">
        <v>5</v>
      </c>
      <c r="U127" s="510" t="s">
        <v>42</v>
      </c>
      <c r="V127" s="511">
        <v>1.548</v>
      </c>
      <c r="W127" s="511">
        <f>V127*K127</f>
        <v>375.37452000000002</v>
      </c>
      <c r="X127" s="511">
        <v>0</v>
      </c>
      <c r="Y127" s="511">
        <f>X127*K127</f>
        <v>0</v>
      </c>
      <c r="Z127" s="511">
        <v>0</v>
      </c>
      <c r="AA127" s="512">
        <f>Z127*K127</f>
        <v>0</v>
      </c>
      <c r="AR127" s="388" t="s">
        <v>152</v>
      </c>
      <c r="AT127" s="388" t="s">
        <v>137</v>
      </c>
      <c r="AU127" s="388" t="s">
        <v>81</v>
      </c>
      <c r="AY127" s="388" t="s">
        <v>134</v>
      </c>
      <c r="BE127" s="513">
        <f>IF(U127="základní",N127,0)</f>
        <v>0</v>
      </c>
      <c r="BF127" s="513">
        <f>IF(U127="snížená",N127,0)</f>
        <v>0</v>
      </c>
      <c r="BG127" s="513">
        <f>IF(U127="zákl. přenesená",N127,0)</f>
        <v>0</v>
      </c>
      <c r="BH127" s="513">
        <f>IF(U127="sníž. přenesená",N127,0)</f>
        <v>0</v>
      </c>
      <c r="BI127" s="513">
        <f>IF(U127="nulová",N127,0)</f>
        <v>0</v>
      </c>
      <c r="BJ127" s="388" t="s">
        <v>79</v>
      </c>
      <c r="BK127" s="513">
        <f>ROUND(L127*K127,2)</f>
        <v>0</v>
      </c>
      <c r="BL127" s="388" t="s">
        <v>152</v>
      </c>
      <c r="BM127" s="388" t="s">
        <v>1443</v>
      </c>
    </row>
    <row r="128" spans="2:65" s="514" customFormat="1" ht="16.5" customHeight="1">
      <c r="B128" s="515"/>
      <c r="C128" s="516"/>
      <c r="D128" s="516"/>
      <c r="E128" s="517" t="s">
        <v>5</v>
      </c>
      <c r="F128" s="518" t="s">
        <v>1444</v>
      </c>
      <c r="G128" s="519"/>
      <c r="H128" s="519"/>
      <c r="I128" s="519"/>
      <c r="J128" s="516"/>
      <c r="K128" s="520">
        <v>204</v>
      </c>
      <c r="L128" s="519"/>
      <c r="M128" s="519"/>
      <c r="N128" s="516"/>
      <c r="O128" s="516"/>
      <c r="P128" s="516"/>
      <c r="Q128" s="516"/>
      <c r="R128" s="521"/>
      <c r="T128" s="522"/>
      <c r="U128" s="516"/>
      <c r="V128" s="516"/>
      <c r="W128" s="516"/>
      <c r="X128" s="516"/>
      <c r="Y128" s="516"/>
      <c r="Z128" s="516"/>
      <c r="AA128" s="523"/>
      <c r="AT128" s="524" t="s">
        <v>303</v>
      </c>
      <c r="AU128" s="524" t="s">
        <v>81</v>
      </c>
      <c r="AV128" s="514" t="s">
        <v>81</v>
      </c>
      <c r="AW128" s="514" t="s">
        <v>34</v>
      </c>
      <c r="AX128" s="514" t="s">
        <v>71</v>
      </c>
      <c r="AY128" s="524" t="s">
        <v>134</v>
      </c>
    </row>
    <row r="129" spans="2:65" s="514" customFormat="1" ht="16.5" customHeight="1">
      <c r="B129" s="515"/>
      <c r="C129" s="516"/>
      <c r="D129" s="516"/>
      <c r="E129" s="517" t="s">
        <v>5</v>
      </c>
      <c r="F129" s="525" t="s">
        <v>1445</v>
      </c>
      <c r="G129" s="526"/>
      <c r="H129" s="526"/>
      <c r="I129" s="526"/>
      <c r="J129" s="516"/>
      <c r="K129" s="520">
        <v>23.49</v>
      </c>
      <c r="L129" s="526"/>
      <c r="M129" s="526"/>
      <c r="N129" s="516"/>
      <c r="O129" s="516"/>
      <c r="P129" s="516"/>
      <c r="Q129" s="516"/>
      <c r="R129" s="521"/>
      <c r="T129" s="522"/>
      <c r="U129" s="516"/>
      <c r="V129" s="516"/>
      <c r="W129" s="516"/>
      <c r="X129" s="516"/>
      <c r="Y129" s="516"/>
      <c r="Z129" s="516"/>
      <c r="AA129" s="523"/>
      <c r="AT129" s="524" t="s">
        <v>303</v>
      </c>
      <c r="AU129" s="524" t="s">
        <v>81</v>
      </c>
      <c r="AV129" s="514" t="s">
        <v>81</v>
      </c>
      <c r="AW129" s="514" t="s">
        <v>34</v>
      </c>
      <c r="AX129" s="514" t="s">
        <v>71</v>
      </c>
      <c r="AY129" s="524" t="s">
        <v>134</v>
      </c>
    </row>
    <row r="130" spans="2:65" s="514" customFormat="1" ht="16.5" customHeight="1">
      <c r="B130" s="515"/>
      <c r="C130" s="516"/>
      <c r="D130" s="516"/>
      <c r="E130" s="517" t="s">
        <v>5</v>
      </c>
      <c r="F130" s="525" t="s">
        <v>1446</v>
      </c>
      <c r="G130" s="526"/>
      <c r="H130" s="526"/>
      <c r="I130" s="526"/>
      <c r="J130" s="516"/>
      <c r="K130" s="520">
        <v>15</v>
      </c>
      <c r="L130" s="526"/>
      <c r="M130" s="526"/>
      <c r="N130" s="516"/>
      <c r="O130" s="516"/>
      <c r="P130" s="516"/>
      <c r="Q130" s="516"/>
      <c r="R130" s="521"/>
      <c r="T130" s="522"/>
      <c r="U130" s="516"/>
      <c r="V130" s="516"/>
      <c r="W130" s="516"/>
      <c r="X130" s="516"/>
      <c r="Y130" s="516"/>
      <c r="Z130" s="516"/>
      <c r="AA130" s="523"/>
      <c r="AT130" s="524" t="s">
        <v>303</v>
      </c>
      <c r="AU130" s="524" t="s">
        <v>81</v>
      </c>
      <c r="AV130" s="514" t="s">
        <v>81</v>
      </c>
      <c r="AW130" s="514" t="s">
        <v>34</v>
      </c>
      <c r="AX130" s="514" t="s">
        <v>71</v>
      </c>
      <c r="AY130" s="524" t="s">
        <v>134</v>
      </c>
    </row>
    <row r="131" spans="2:65" s="527" customFormat="1" ht="16.5" customHeight="1">
      <c r="B131" s="528"/>
      <c r="C131" s="529"/>
      <c r="D131" s="529"/>
      <c r="E131" s="530" t="s">
        <v>5</v>
      </c>
      <c r="F131" s="531" t="s">
        <v>352</v>
      </c>
      <c r="G131" s="532"/>
      <c r="H131" s="532"/>
      <c r="I131" s="532"/>
      <c r="J131" s="529"/>
      <c r="K131" s="533">
        <v>242.49</v>
      </c>
      <c r="L131" s="569"/>
      <c r="M131" s="569"/>
      <c r="N131" s="529"/>
      <c r="O131" s="529"/>
      <c r="P131" s="529"/>
      <c r="Q131" s="529"/>
      <c r="R131" s="534"/>
      <c r="T131" s="535"/>
      <c r="U131" s="529"/>
      <c r="V131" s="529"/>
      <c r="W131" s="529"/>
      <c r="X131" s="529"/>
      <c r="Y131" s="529"/>
      <c r="Z131" s="529"/>
      <c r="AA131" s="536"/>
      <c r="AT131" s="537" t="s">
        <v>303</v>
      </c>
      <c r="AU131" s="537" t="s">
        <v>81</v>
      </c>
      <c r="AV131" s="527" t="s">
        <v>152</v>
      </c>
      <c r="AW131" s="527" t="s">
        <v>34</v>
      </c>
      <c r="AX131" s="527" t="s">
        <v>79</v>
      </c>
      <c r="AY131" s="537" t="s">
        <v>134</v>
      </c>
    </row>
    <row r="132" spans="2:65" s="401" customFormat="1" ht="25.5" customHeight="1">
      <c r="B132" s="501"/>
      <c r="C132" s="502" t="s">
        <v>159</v>
      </c>
      <c r="D132" s="502" t="s">
        <v>137</v>
      </c>
      <c r="E132" s="503" t="s">
        <v>1206</v>
      </c>
      <c r="F132" s="504" t="s">
        <v>1447</v>
      </c>
      <c r="G132" s="504"/>
      <c r="H132" s="504"/>
      <c r="I132" s="504"/>
      <c r="J132" s="505" t="s">
        <v>256</v>
      </c>
      <c r="K132" s="506">
        <v>116.33499999999999</v>
      </c>
      <c r="L132" s="566"/>
      <c r="M132" s="567"/>
      <c r="N132" s="507">
        <f>ROUND(L132*K132,2)</f>
        <v>0</v>
      </c>
      <c r="O132" s="507"/>
      <c r="P132" s="507"/>
      <c r="Q132" s="507"/>
      <c r="R132" s="508"/>
      <c r="T132" s="509" t="s">
        <v>5</v>
      </c>
      <c r="U132" s="510" t="s">
        <v>42</v>
      </c>
      <c r="V132" s="511">
        <v>0.82499999999999996</v>
      </c>
      <c r="W132" s="511">
        <f>V132*K132</f>
        <v>95.97637499999999</v>
      </c>
      <c r="X132" s="511">
        <v>0</v>
      </c>
      <c r="Y132" s="511">
        <f>X132*K132</f>
        <v>0</v>
      </c>
      <c r="Z132" s="511">
        <v>0</v>
      </c>
      <c r="AA132" s="512">
        <f>Z132*K132</f>
        <v>0</v>
      </c>
      <c r="AR132" s="388" t="s">
        <v>152</v>
      </c>
      <c r="AT132" s="388" t="s">
        <v>137</v>
      </c>
      <c r="AU132" s="388" t="s">
        <v>81</v>
      </c>
      <c r="AY132" s="388" t="s">
        <v>134</v>
      </c>
      <c r="BE132" s="513">
        <f>IF(U132="základní",N132,0)</f>
        <v>0</v>
      </c>
      <c r="BF132" s="513">
        <f>IF(U132="snížená",N132,0)</f>
        <v>0</v>
      </c>
      <c r="BG132" s="513">
        <f>IF(U132="zákl. přenesená",N132,0)</f>
        <v>0</v>
      </c>
      <c r="BH132" s="513">
        <f>IF(U132="sníž. přenesená",N132,0)</f>
        <v>0</v>
      </c>
      <c r="BI132" s="513">
        <f>IF(U132="nulová",N132,0)</f>
        <v>0</v>
      </c>
      <c r="BJ132" s="388" t="s">
        <v>79</v>
      </c>
      <c r="BK132" s="513">
        <f>ROUND(L132*K132,2)</f>
        <v>0</v>
      </c>
      <c r="BL132" s="388" t="s">
        <v>152</v>
      </c>
      <c r="BM132" s="388" t="s">
        <v>1448</v>
      </c>
    </row>
    <row r="133" spans="2:65" s="514" customFormat="1" ht="16.5" customHeight="1">
      <c r="B133" s="515"/>
      <c r="C133" s="516"/>
      <c r="D133" s="516"/>
      <c r="E133" s="517" t="s">
        <v>5</v>
      </c>
      <c r="F133" s="518" t="s">
        <v>1449</v>
      </c>
      <c r="G133" s="519"/>
      <c r="H133" s="519"/>
      <c r="I133" s="519"/>
      <c r="J133" s="516"/>
      <c r="K133" s="520">
        <v>190.755</v>
      </c>
      <c r="L133" s="519"/>
      <c r="M133" s="519"/>
      <c r="N133" s="516"/>
      <c r="O133" s="516"/>
      <c r="P133" s="516"/>
      <c r="Q133" s="516"/>
      <c r="R133" s="521"/>
      <c r="T133" s="522"/>
      <c r="U133" s="516"/>
      <c r="V133" s="516"/>
      <c r="W133" s="516"/>
      <c r="X133" s="516"/>
      <c r="Y133" s="516"/>
      <c r="Z133" s="516"/>
      <c r="AA133" s="523"/>
      <c r="AT133" s="524" t="s">
        <v>303</v>
      </c>
      <c r="AU133" s="524" t="s">
        <v>81</v>
      </c>
      <c r="AV133" s="514" t="s">
        <v>81</v>
      </c>
      <c r="AW133" s="514" t="s">
        <v>34</v>
      </c>
      <c r="AX133" s="514" t="s">
        <v>71</v>
      </c>
      <c r="AY133" s="524" t="s">
        <v>134</v>
      </c>
    </row>
    <row r="134" spans="2:65" s="514" customFormat="1" ht="16.5" customHeight="1">
      <c r="B134" s="515"/>
      <c r="C134" s="516"/>
      <c r="D134" s="516"/>
      <c r="E134" s="517" t="s">
        <v>5</v>
      </c>
      <c r="F134" s="525" t="s">
        <v>1450</v>
      </c>
      <c r="G134" s="526"/>
      <c r="H134" s="526"/>
      <c r="I134" s="526"/>
      <c r="J134" s="516"/>
      <c r="K134" s="520">
        <v>41.913989999999998</v>
      </c>
      <c r="L134" s="526"/>
      <c r="M134" s="526"/>
      <c r="N134" s="516"/>
      <c r="O134" s="516"/>
      <c r="P134" s="516"/>
      <c r="Q134" s="516"/>
      <c r="R134" s="521"/>
      <c r="T134" s="522"/>
      <c r="U134" s="516"/>
      <c r="V134" s="516"/>
      <c r="W134" s="516"/>
      <c r="X134" s="516"/>
      <c r="Y134" s="516"/>
      <c r="Z134" s="516"/>
      <c r="AA134" s="523"/>
      <c r="AT134" s="524" t="s">
        <v>303</v>
      </c>
      <c r="AU134" s="524" t="s">
        <v>81</v>
      </c>
      <c r="AV134" s="514" t="s">
        <v>81</v>
      </c>
      <c r="AW134" s="514" t="s">
        <v>34</v>
      </c>
      <c r="AX134" s="514" t="s">
        <v>71</v>
      </c>
      <c r="AY134" s="524" t="s">
        <v>134</v>
      </c>
    </row>
    <row r="135" spans="2:65" s="538" customFormat="1" ht="16.5" customHeight="1">
      <c r="B135" s="539"/>
      <c r="C135" s="540"/>
      <c r="D135" s="540"/>
      <c r="E135" s="541" t="s">
        <v>5</v>
      </c>
      <c r="F135" s="542" t="s">
        <v>1451</v>
      </c>
      <c r="G135" s="543"/>
      <c r="H135" s="543"/>
      <c r="I135" s="543"/>
      <c r="J135" s="540"/>
      <c r="K135" s="544">
        <v>232.66899000000001</v>
      </c>
      <c r="L135" s="543"/>
      <c r="M135" s="543"/>
      <c r="N135" s="540"/>
      <c r="O135" s="540"/>
      <c r="P135" s="540"/>
      <c r="Q135" s="540"/>
      <c r="R135" s="545"/>
      <c r="T135" s="546"/>
      <c r="U135" s="540"/>
      <c r="V135" s="540"/>
      <c r="W135" s="540"/>
      <c r="X135" s="540"/>
      <c r="Y135" s="540"/>
      <c r="Z135" s="540"/>
      <c r="AA135" s="547"/>
      <c r="AT135" s="548" t="s">
        <v>303</v>
      </c>
      <c r="AU135" s="548" t="s">
        <v>81</v>
      </c>
      <c r="AV135" s="538" t="s">
        <v>147</v>
      </c>
      <c r="AW135" s="538" t="s">
        <v>34</v>
      </c>
      <c r="AX135" s="538" t="s">
        <v>71</v>
      </c>
      <c r="AY135" s="548" t="s">
        <v>134</v>
      </c>
    </row>
    <row r="136" spans="2:65" s="514" customFormat="1" ht="16.5" customHeight="1">
      <c r="B136" s="515"/>
      <c r="C136" s="516"/>
      <c r="D136" s="516"/>
      <c r="E136" s="517" t="s">
        <v>5</v>
      </c>
      <c r="F136" s="525" t="s">
        <v>1452</v>
      </c>
      <c r="G136" s="526"/>
      <c r="H136" s="526"/>
      <c r="I136" s="526"/>
      <c r="J136" s="516"/>
      <c r="K136" s="520">
        <v>116.33450000000001</v>
      </c>
      <c r="L136" s="570"/>
      <c r="M136" s="570"/>
      <c r="N136" s="516"/>
      <c r="O136" s="516"/>
      <c r="P136" s="516"/>
      <c r="Q136" s="516"/>
      <c r="R136" s="521"/>
      <c r="T136" s="522"/>
      <c r="U136" s="516"/>
      <c r="V136" s="516"/>
      <c r="W136" s="516"/>
      <c r="X136" s="516"/>
      <c r="Y136" s="516"/>
      <c r="Z136" s="516"/>
      <c r="AA136" s="523"/>
      <c r="AT136" s="524" t="s">
        <v>303</v>
      </c>
      <c r="AU136" s="524" t="s">
        <v>81</v>
      </c>
      <c r="AV136" s="514" t="s">
        <v>81</v>
      </c>
      <c r="AW136" s="514" t="s">
        <v>34</v>
      </c>
      <c r="AX136" s="514" t="s">
        <v>79</v>
      </c>
      <c r="AY136" s="524" t="s">
        <v>134</v>
      </c>
    </row>
    <row r="137" spans="2:65" s="401" customFormat="1" ht="25.5" customHeight="1">
      <c r="B137" s="501"/>
      <c r="C137" s="502" t="s">
        <v>165</v>
      </c>
      <c r="D137" s="502" t="s">
        <v>137</v>
      </c>
      <c r="E137" s="503" t="s">
        <v>1207</v>
      </c>
      <c r="F137" s="504" t="s">
        <v>1453</v>
      </c>
      <c r="G137" s="504"/>
      <c r="H137" s="504"/>
      <c r="I137" s="504"/>
      <c r="J137" s="505" t="s">
        <v>256</v>
      </c>
      <c r="K137" s="506">
        <v>58.167999999999999</v>
      </c>
      <c r="L137" s="566"/>
      <c r="M137" s="567"/>
      <c r="N137" s="507">
        <f>ROUND(L137*K137,2)</f>
        <v>0</v>
      </c>
      <c r="O137" s="507"/>
      <c r="P137" s="507"/>
      <c r="Q137" s="507"/>
      <c r="R137" s="508"/>
      <c r="T137" s="509" t="s">
        <v>5</v>
      </c>
      <c r="U137" s="510" t="s">
        <v>42</v>
      </c>
      <c r="V137" s="511">
        <v>0.1</v>
      </c>
      <c r="W137" s="511">
        <f>V137*K137</f>
        <v>5.8168000000000006</v>
      </c>
      <c r="X137" s="511">
        <v>0</v>
      </c>
      <c r="Y137" s="511">
        <f>X137*K137</f>
        <v>0</v>
      </c>
      <c r="Z137" s="511">
        <v>0</v>
      </c>
      <c r="AA137" s="512">
        <f>Z137*K137</f>
        <v>0</v>
      </c>
      <c r="AR137" s="388" t="s">
        <v>152</v>
      </c>
      <c r="AT137" s="388" t="s">
        <v>137</v>
      </c>
      <c r="AU137" s="388" t="s">
        <v>81</v>
      </c>
      <c r="AY137" s="388" t="s">
        <v>134</v>
      </c>
      <c r="BE137" s="513">
        <f>IF(U137="základní",N137,0)</f>
        <v>0</v>
      </c>
      <c r="BF137" s="513">
        <f>IF(U137="snížená",N137,0)</f>
        <v>0</v>
      </c>
      <c r="BG137" s="513">
        <f>IF(U137="zákl. přenesená",N137,0)</f>
        <v>0</v>
      </c>
      <c r="BH137" s="513">
        <f>IF(U137="sníž. přenesená",N137,0)</f>
        <v>0</v>
      </c>
      <c r="BI137" s="513">
        <f>IF(U137="nulová",N137,0)</f>
        <v>0</v>
      </c>
      <c r="BJ137" s="388" t="s">
        <v>79</v>
      </c>
      <c r="BK137" s="513">
        <f>ROUND(L137*K137,2)</f>
        <v>0</v>
      </c>
      <c r="BL137" s="388" t="s">
        <v>152</v>
      </c>
      <c r="BM137" s="388" t="s">
        <v>1454</v>
      </c>
    </row>
    <row r="138" spans="2:65" s="514" customFormat="1" ht="16.5" customHeight="1">
      <c r="B138" s="515"/>
      <c r="C138" s="516"/>
      <c r="D138" s="516"/>
      <c r="E138" s="517" t="s">
        <v>5</v>
      </c>
      <c r="F138" s="518" t="s">
        <v>1455</v>
      </c>
      <c r="G138" s="519"/>
      <c r="H138" s="519"/>
      <c r="I138" s="519"/>
      <c r="J138" s="516"/>
      <c r="K138" s="520">
        <v>58.167499999999997</v>
      </c>
      <c r="L138" s="568"/>
      <c r="M138" s="568"/>
      <c r="N138" s="516"/>
      <c r="O138" s="516"/>
      <c r="P138" s="516"/>
      <c r="Q138" s="516"/>
      <c r="R138" s="521"/>
      <c r="T138" s="522"/>
      <c r="U138" s="516"/>
      <c r="V138" s="516"/>
      <c r="W138" s="516"/>
      <c r="X138" s="516"/>
      <c r="Y138" s="516"/>
      <c r="Z138" s="516"/>
      <c r="AA138" s="523"/>
      <c r="AT138" s="524" t="s">
        <v>303</v>
      </c>
      <c r="AU138" s="524" t="s">
        <v>81</v>
      </c>
      <c r="AV138" s="514" t="s">
        <v>81</v>
      </c>
      <c r="AW138" s="514" t="s">
        <v>34</v>
      </c>
      <c r="AX138" s="514" t="s">
        <v>79</v>
      </c>
      <c r="AY138" s="524" t="s">
        <v>134</v>
      </c>
    </row>
    <row r="139" spans="2:65" s="401" customFormat="1" ht="25.5" customHeight="1">
      <c r="B139" s="501"/>
      <c r="C139" s="502" t="s">
        <v>168</v>
      </c>
      <c r="D139" s="502" t="s">
        <v>137</v>
      </c>
      <c r="E139" s="503" t="s">
        <v>1456</v>
      </c>
      <c r="F139" s="504" t="s">
        <v>1457</v>
      </c>
      <c r="G139" s="504"/>
      <c r="H139" s="504"/>
      <c r="I139" s="504"/>
      <c r="J139" s="505" t="s">
        <v>256</v>
      </c>
      <c r="K139" s="506">
        <v>116.33499999999999</v>
      </c>
      <c r="L139" s="566"/>
      <c r="M139" s="567"/>
      <c r="N139" s="507">
        <f>ROUND(L139*K139,2)</f>
        <v>0</v>
      </c>
      <c r="O139" s="507"/>
      <c r="P139" s="507"/>
      <c r="Q139" s="507"/>
      <c r="R139" s="508"/>
      <c r="T139" s="509" t="s">
        <v>5</v>
      </c>
      <c r="U139" s="510" t="s">
        <v>42</v>
      </c>
      <c r="V139" s="511">
        <v>1.355</v>
      </c>
      <c r="W139" s="511">
        <f>V139*K139</f>
        <v>157.63392499999998</v>
      </c>
      <c r="X139" s="511">
        <v>0</v>
      </c>
      <c r="Y139" s="511">
        <f>X139*K139</f>
        <v>0</v>
      </c>
      <c r="Z139" s="511">
        <v>0</v>
      </c>
      <c r="AA139" s="512">
        <f>Z139*K139</f>
        <v>0</v>
      </c>
      <c r="AR139" s="388" t="s">
        <v>152</v>
      </c>
      <c r="AT139" s="388" t="s">
        <v>137</v>
      </c>
      <c r="AU139" s="388" t="s">
        <v>81</v>
      </c>
      <c r="AY139" s="388" t="s">
        <v>134</v>
      </c>
      <c r="BE139" s="513">
        <f>IF(U139="základní",N139,0)</f>
        <v>0</v>
      </c>
      <c r="BF139" s="513">
        <f>IF(U139="snížená",N139,0)</f>
        <v>0</v>
      </c>
      <c r="BG139" s="513">
        <f>IF(U139="zákl. přenesená",N139,0)</f>
        <v>0</v>
      </c>
      <c r="BH139" s="513">
        <f>IF(U139="sníž. přenesená",N139,0)</f>
        <v>0</v>
      </c>
      <c r="BI139" s="513">
        <f>IF(U139="nulová",N139,0)</f>
        <v>0</v>
      </c>
      <c r="BJ139" s="388" t="s">
        <v>79</v>
      </c>
      <c r="BK139" s="513">
        <f>ROUND(L139*K139,2)</f>
        <v>0</v>
      </c>
      <c r="BL139" s="388" t="s">
        <v>152</v>
      </c>
      <c r="BM139" s="388" t="s">
        <v>1458</v>
      </c>
    </row>
    <row r="140" spans="2:65" s="514" customFormat="1" ht="16.5" customHeight="1">
      <c r="B140" s="515"/>
      <c r="C140" s="516"/>
      <c r="D140" s="516"/>
      <c r="E140" s="517" t="s">
        <v>5</v>
      </c>
      <c r="F140" s="518" t="s">
        <v>1459</v>
      </c>
      <c r="G140" s="519"/>
      <c r="H140" s="519"/>
      <c r="I140" s="519"/>
      <c r="J140" s="516"/>
      <c r="K140" s="520">
        <v>116.33499999999999</v>
      </c>
      <c r="L140" s="568"/>
      <c r="M140" s="568"/>
      <c r="N140" s="516"/>
      <c r="O140" s="516"/>
      <c r="P140" s="516"/>
      <c r="Q140" s="516"/>
      <c r="R140" s="521"/>
      <c r="T140" s="522"/>
      <c r="U140" s="516"/>
      <c r="V140" s="516"/>
      <c r="W140" s="516"/>
      <c r="X140" s="516"/>
      <c r="Y140" s="516"/>
      <c r="Z140" s="516"/>
      <c r="AA140" s="523"/>
      <c r="AT140" s="524" t="s">
        <v>303</v>
      </c>
      <c r="AU140" s="524" t="s">
        <v>81</v>
      </c>
      <c r="AV140" s="514" t="s">
        <v>81</v>
      </c>
      <c r="AW140" s="514" t="s">
        <v>34</v>
      </c>
      <c r="AX140" s="514" t="s">
        <v>79</v>
      </c>
      <c r="AY140" s="524" t="s">
        <v>134</v>
      </c>
    </row>
    <row r="141" spans="2:65" s="401" customFormat="1" ht="25.5" customHeight="1">
      <c r="B141" s="501"/>
      <c r="C141" s="502" t="s">
        <v>175</v>
      </c>
      <c r="D141" s="502" t="s">
        <v>137</v>
      </c>
      <c r="E141" s="503" t="s">
        <v>689</v>
      </c>
      <c r="F141" s="504" t="s">
        <v>1460</v>
      </c>
      <c r="G141" s="504"/>
      <c r="H141" s="504"/>
      <c r="I141" s="504"/>
      <c r="J141" s="505" t="s">
        <v>256</v>
      </c>
      <c r="K141" s="506">
        <v>58.167999999999999</v>
      </c>
      <c r="L141" s="566"/>
      <c r="M141" s="567"/>
      <c r="N141" s="507">
        <f>ROUND(L141*K141,2)</f>
        <v>0</v>
      </c>
      <c r="O141" s="507"/>
      <c r="P141" s="507"/>
      <c r="Q141" s="507"/>
      <c r="R141" s="508"/>
      <c r="T141" s="509" t="s">
        <v>5</v>
      </c>
      <c r="U141" s="510" t="s">
        <v>42</v>
      </c>
      <c r="V141" s="511">
        <v>0.19800000000000001</v>
      </c>
      <c r="W141" s="511">
        <f>V141*K141</f>
        <v>11.517264000000001</v>
      </c>
      <c r="X141" s="511">
        <v>0</v>
      </c>
      <c r="Y141" s="511">
        <f>X141*K141</f>
        <v>0</v>
      </c>
      <c r="Z141" s="511">
        <v>0</v>
      </c>
      <c r="AA141" s="512">
        <f>Z141*K141</f>
        <v>0</v>
      </c>
      <c r="AR141" s="388" t="s">
        <v>152</v>
      </c>
      <c r="AT141" s="388" t="s">
        <v>137</v>
      </c>
      <c r="AU141" s="388" t="s">
        <v>81</v>
      </c>
      <c r="AY141" s="388" t="s">
        <v>134</v>
      </c>
      <c r="BE141" s="513">
        <f>IF(U141="základní",N141,0)</f>
        <v>0</v>
      </c>
      <c r="BF141" s="513">
        <f>IF(U141="snížená",N141,0)</f>
        <v>0</v>
      </c>
      <c r="BG141" s="513">
        <f>IF(U141="zákl. přenesená",N141,0)</f>
        <v>0</v>
      </c>
      <c r="BH141" s="513">
        <f>IF(U141="sníž. přenesená",N141,0)</f>
        <v>0</v>
      </c>
      <c r="BI141" s="513">
        <f>IF(U141="nulová",N141,0)</f>
        <v>0</v>
      </c>
      <c r="BJ141" s="388" t="s">
        <v>79</v>
      </c>
      <c r="BK141" s="513">
        <f>ROUND(L141*K141,2)</f>
        <v>0</v>
      </c>
      <c r="BL141" s="388" t="s">
        <v>152</v>
      </c>
      <c r="BM141" s="388" t="s">
        <v>1461</v>
      </c>
    </row>
    <row r="142" spans="2:65" s="514" customFormat="1" ht="16.5" customHeight="1">
      <c r="B142" s="515"/>
      <c r="C142" s="516"/>
      <c r="D142" s="516"/>
      <c r="E142" s="517" t="s">
        <v>5</v>
      </c>
      <c r="F142" s="518" t="s">
        <v>1462</v>
      </c>
      <c r="G142" s="519"/>
      <c r="H142" s="519"/>
      <c r="I142" s="519"/>
      <c r="J142" s="516"/>
      <c r="K142" s="520">
        <v>58.167999999999999</v>
      </c>
      <c r="L142" s="568"/>
      <c r="M142" s="568"/>
      <c r="N142" s="516"/>
      <c r="O142" s="516"/>
      <c r="P142" s="516"/>
      <c r="Q142" s="516"/>
      <c r="R142" s="521"/>
      <c r="T142" s="522"/>
      <c r="U142" s="516"/>
      <c r="V142" s="516"/>
      <c r="W142" s="516"/>
      <c r="X142" s="516"/>
      <c r="Y142" s="516"/>
      <c r="Z142" s="516"/>
      <c r="AA142" s="523"/>
      <c r="AT142" s="524" t="s">
        <v>303</v>
      </c>
      <c r="AU142" s="524" t="s">
        <v>81</v>
      </c>
      <c r="AV142" s="514" t="s">
        <v>81</v>
      </c>
      <c r="AW142" s="514" t="s">
        <v>34</v>
      </c>
      <c r="AX142" s="514" t="s">
        <v>79</v>
      </c>
      <c r="AY142" s="524" t="s">
        <v>134</v>
      </c>
    </row>
    <row r="143" spans="2:65" s="401" customFormat="1" ht="25.5" customHeight="1">
      <c r="B143" s="501"/>
      <c r="C143" s="502" t="s">
        <v>181</v>
      </c>
      <c r="D143" s="502" t="s">
        <v>137</v>
      </c>
      <c r="E143" s="503" t="s">
        <v>1463</v>
      </c>
      <c r="F143" s="504" t="s">
        <v>1464</v>
      </c>
      <c r="G143" s="504"/>
      <c r="H143" s="504"/>
      <c r="I143" s="504"/>
      <c r="J143" s="505" t="s">
        <v>219</v>
      </c>
      <c r="K143" s="506">
        <v>563.02200000000005</v>
      </c>
      <c r="L143" s="566"/>
      <c r="M143" s="567"/>
      <c r="N143" s="507">
        <f>ROUND(L143*K143,2)</f>
        <v>0</v>
      </c>
      <c r="O143" s="507"/>
      <c r="P143" s="507"/>
      <c r="Q143" s="507"/>
      <c r="R143" s="508"/>
      <c r="T143" s="509" t="s">
        <v>5</v>
      </c>
      <c r="U143" s="510" t="s">
        <v>42</v>
      </c>
      <c r="V143" s="511">
        <v>0.23599999999999999</v>
      </c>
      <c r="W143" s="511">
        <f>V143*K143</f>
        <v>132.87319200000002</v>
      </c>
      <c r="X143" s="511">
        <v>8.4000000000000003E-4</v>
      </c>
      <c r="Y143" s="511">
        <f>X143*K143</f>
        <v>0.47293848000000005</v>
      </c>
      <c r="Z143" s="511">
        <v>0</v>
      </c>
      <c r="AA143" s="512">
        <f>Z143*K143</f>
        <v>0</v>
      </c>
      <c r="AR143" s="388" t="s">
        <v>152</v>
      </c>
      <c r="AT143" s="388" t="s">
        <v>137</v>
      </c>
      <c r="AU143" s="388" t="s">
        <v>81</v>
      </c>
      <c r="AY143" s="388" t="s">
        <v>134</v>
      </c>
      <c r="BE143" s="513">
        <f>IF(U143="základní",N143,0)</f>
        <v>0</v>
      </c>
      <c r="BF143" s="513">
        <f>IF(U143="snížená",N143,0)</f>
        <v>0</v>
      </c>
      <c r="BG143" s="513">
        <f>IF(U143="zákl. přenesená",N143,0)</f>
        <v>0</v>
      </c>
      <c r="BH143" s="513">
        <f>IF(U143="sníž. přenesená",N143,0)</f>
        <v>0</v>
      </c>
      <c r="BI143" s="513">
        <f>IF(U143="nulová",N143,0)</f>
        <v>0</v>
      </c>
      <c r="BJ143" s="388" t="s">
        <v>79</v>
      </c>
      <c r="BK143" s="513">
        <f>ROUND(L143*K143,2)</f>
        <v>0</v>
      </c>
      <c r="BL143" s="388" t="s">
        <v>152</v>
      </c>
      <c r="BM143" s="388" t="s">
        <v>1465</v>
      </c>
    </row>
    <row r="144" spans="2:65" s="514" customFormat="1" ht="16.5" customHeight="1">
      <c r="B144" s="515"/>
      <c r="C144" s="516"/>
      <c r="D144" s="516"/>
      <c r="E144" s="517" t="s">
        <v>5</v>
      </c>
      <c r="F144" s="518" t="s">
        <v>1466</v>
      </c>
      <c r="G144" s="519"/>
      <c r="H144" s="519"/>
      <c r="I144" s="519"/>
      <c r="J144" s="516"/>
      <c r="K144" s="520">
        <v>510.3</v>
      </c>
      <c r="L144" s="519"/>
      <c r="M144" s="519"/>
      <c r="N144" s="516"/>
      <c r="O144" s="516"/>
      <c r="P144" s="516"/>
      <c r="Q144" s="516"/>
      <c r="R144" s="521"/>
      <c r="T144" s="522"/>
      <c r="U144" s="516"/>
      <c r="V144" s="516"/>
      <c r="W144" s="516"/>
      <c r="X144" s="516"/>
      <c r="Y144" s="516"/>
      <c r="Z144" s="516"/>
      <c r="AA144" s="523"/>
      <c r="AT144" s="524" t="s">
        <v>303</v>
      </c>
      <c r="AU144" s="524" t="s">
        <v>81</v>
      </c>
      <c r="AV144" s="514" t="s">
        <v>81</v>
      </c>
      <c r="AW144" s="514" t="s">
        <v>34</v>
      </c>
      <c r="AX144" s="514" t="s">
        <v>71</v>
      </c>
      <c r="AY144" s="524" t="s">
        <v>134</v>
      </c>
    </row>
    <row r="145" spans="2:65" s="514" customFormat="1" ht="16.5" customHeight="1">
      <c r="B145" s="515"/>
      <c r="C145" s="516"/>
      <c r="D145" s="516"/>
      <c r="E145" s="517" t="s">
        <v>5</v>
      </c>
      <c r="F145" s="525" t="s">
        <v>1467</v>
      </c>
      <c r="G145" s="526"/>
      <c r="H145" s="526"/>
      <c r="I145" s="526"/>
      <c r="J145" s="516"/>
      <c r="K145" s="520">
        <v>52.722000000000001</v>
      </c>
      <c r="L145" s="526"/>
      <c r="M145" s="526"/>
      <c r="N145" s="516"/>
      <c r="O145" s="516"/>
      <c r="P145" s="516"/>
      <c r="Q145" s="516"/>
      <c r="R145" s="521"/>
      <c r="T145" s="522"/>
      <c r="U145" s="516"/>
      <c r="V145" s="516"/>
      <c r="W145" s="516"/>
      <c r="X145" s="516"/>
      <c r="Y145" s="516"/>
      <c r="Z145" s="516"/>
      <c r="AA145" s="523"/>
      <c r="AT145" s="524" t="s">
        <v>303</v>
      </c>
      <c r="AU145" s="524" t="s">
        <v>81</v>
      </c>
      <c r="AV145" s="514" t="s">
        <v>81</v>
      </c>
      <c r="AW145" s="514" t="s">
        <v>34</v>
      </c>
      <c r="AX145" s="514" t="s">
        <v>71</v>
      </c>
      <c r="AY145" s="524" t="s">
        <v>134</v>
      </c>
    </row>
    <row r="146" spans="2:65" s="527" customFormat="1" ht="16.5" customHeight="1">
      <c r="B146" s="528"/>
      <c r="C146" s="529"/>
      <c r="D146" s="529"/>
      <c r="E146" s="530" t="s">
        <v>5</v>
      </c>
      <c r="F146" s="531" t="s">
        <v>352</v>
      </c>
      <c r="G146" s="532"/>
      <c r="H146" s="532"/>
      <c r="I146" s="532"/>
      <c r="J146" s="529"/>
      <c r="K146" s="533">
        <v>563.02200000000005</v>
      </c>
      <c r="L146" s="569"/>
      <c r="M146" s="569"/>
      <c r="N146" s="529"/>
      <c r="O146" s="529"/>
      <c r="P146" s="529"/>
      <c r="Q146" s="529"/>
      <c r="R146" s="534"/>
      <c r="T146" s="535"/>
      <c r="U146" s="529"/>
      <c r="V146" s="529"/>
      <c r="W146" s="529"/>
      <c r="X146" s="529"/>
      <c r="Y146" s="529"/>
      <c r="Z146" s="529"/>
      <c r="AA146" s="536"/>
      <c r="AT146" s="537" t="s">
        <v>303</v>
      </c>
      <c r="AU146" s="537" t="s">
        <v>81</v>
      </c>
      <c r="AV146" s="527" t="s">
        <v>152</v>
      </c>
      <c r="AW146" s="527" t="s">
        <v>34</v>
      </c>
      <c r="AX146" s="527" t="s">
        <v>79</v>
      </c>
      <c r="AY146" s="537" t="s">
        <v>134</v>
      </c>
    </row>
    <row r="147" spans="2:65" s="401" customFormat="1" ht="25.5" customHeight="1">
      <c r="B147" s="501"/>
      <c r="C147" s="502" t="s">
        <v>187</v>
      </c>
      <c r="D147" s="502" t="s">
        <v>137</v>
      </c>
      <c r="E147" s="503" t="s">
        <v>1468</v>
      </c>
      <c r="F147" s="504" t="s">
        <v>1469</v>
      </c>
      <c r="G147" s="504"/>
      <c r="H147" s="504"/>
      <c r="I147" s="504"/>
      <c r="J147" s="505" t="s">
        <v>219</v>
      </c>
      <c r="K147" s="506">
        <v>563.02200000000005</v>
      </c>
      <c r="L147" s="566"/>
      <c r="M147" s="567"/>
      <c r="N147" s="507">
        <f>ROUND(L147*K147,2)</f>
        <v>0</v>
      </c>
      <c r="O147" s="507"/>
      <c r="P147" s="507"/>
      <c r="Q147" s="507"/>
      <c r="R147" s="508"/>
      <c r="T147" s="509" t="s">
        <v>5</v>
      </c>
      <c r="U147" s="510" t="s">
        <v>42</v>
      </c>
      <c r="V147" s="511">
        <v>7.0000000000000007E-2</v>
      </c>
      <c r="W147" s="511">
        <f>V147*K147</f>
        <v>39.411540000000009</v>
      </c>
      <c r="X147" s="511">
        <v>0</v>
      </c>
      <c r="Y147" s="511">
        <f>X147*K147</f>
        <v>0</v>
      </c>
      <c r="Z147" s="511">
        <v>0</v>
      </c>
      <c r="AA147" s="512">
        <f>Z147*K147</f>
        <v>0</v>
      </c>
      <c r="AR147" s="388" t="s">
        <v>152</v>
      </c>
      <c r="AT147" s="388" t="s">
        <v>137</v>
      </c>
      <c r="AU147" s="388" t="s">
        <v>81</v>
      </c>
      <c r="AY147" s="388" t="s">
        <v>134</v>
      </c>
      <c r="BE147" s="513">
        <f>IF(U147="základní",N147,0)</f>
        <v>0</v>
      </c>
      <c r="BF147" s="513">
        <f>IF(U147="snížená",N147,0)</f>
        <v>0</v>
      </c>
      <c r="BG147" s="513">
        <f>IF(U147="zákl. přenesená",N147,0)</f>
        <v>0</v>
      </c>
      <c r="BH147" s="513">
        <f>IF(U147="sníž. přenesená",N147,0)</f>
        <v>0</v>
      </c>
      <c r="BI147" s="513">
        <f>IF(U147="nulová",N147,0)</f>
        <v>0</v>
      </c>
      <c r="BJ147" s="388" t="s">
        <v>79</v>
      </c>
      <c r="BK147" s="513">
        <f>ROUND(L147*K147,2)</f>
        <v>0</v>
      </c>
      <c r="BL147" s="388" t="s">
        <v>152</v>
      </c>
      <c r="BM147" s="388" t="s">
        <v>1470</v>
      </c>
    </row>
    <row r="148" spans="2:65" s="401" customFormat="1" ht="25.5" customHeight="1">
      <c r="B148" s="501"/>
      <c r="C148" s="502" t="s">
        <v>193</v>
      </c>
      <c r="D148" s="502" t="s">
        <v>137</v>
      </c>
      <c r="E148" s="503" t="s">
        <v>1208</v>
      </c>
      <c r="F148" s="504" t="s">
        <v>1471</v>
      </c>
      <c r="G148" s="504"/>
      <c r="H148" s="504"/>
      <c r="I148" s="504"/>
      <c r="J148" s="505" t="s">
        <v>256</v>
      </c>
      <c r="K148" s="506">
        <v>232.67</v>
      </c>
      <c r="L148" s="566"/>
      <c r="M148" s="567"/>
      <c r="N148" s="507">
        <f>ROUND(L148*K148,2)</f>
        <v>0</v>
      </c>
      <c r="O148" s="507"/>
      <c r="P148" s="507"/>
      <c r="Q148" s="507"/>
      <c r="R148" s="508"/>
      <c r="T148" s="509" t="s">
        <v>5</v>
      </c>
      <c r="U148" s="510" t="s">
        <v>42</v>
      </c>
      <c r="V148" s="511">
        <v>0.34499999999999997</v>
      </c>
      <c r="W148" s="511">
        <f>V148*K148</f>
        <v>80.271149999999992</v>
      </c>
      <c r="X148" s="511">
        <v>0</v>
      </c>
      <c r="Y148" s="511">
        <f>X148*K148</f>
        <v>0</v>
      </c>
      <c r="Z148" s="511">
        <v>0</v>
      </c>
      <c r="AA148" s="512">
        <f>Z148*K148</f>
        <v>0</v>
      </c>
      <c r="AR148" s="388" t="s">
        <v>152</v>
      </c>
      <c r="AT148" s="388" t="s">
        <v>137</v>
      </c>
      <c r="AU148" s="388" t="s">
        <v>81</v>
      </c>
      <c r="AY148" s="388" t="s">
        <v>134</v>
      </c>
      <c r="BE148" s="513">
        <f>IF(U148="základní",N148,0)</f>
        <v>0</v>
      </c>
      <c r="BF148" s="513">
        <f>IF(U148="snížená",N148,0)</f>
        <v>0</v>
      </c>
      <c r="BG148" s="513">
        <f>IF(U148="zákl. přenesená",N148,0)</f>
        <v>0</v>
      </c>
      <c r="BH148" s="513">
        <f>IF(U148="sníž. přenesená",N148,0)</f>
        <v>0</v>
      </c>
      <c r="BI148" s="513">
        <f>IF(U148="nulová",N148,0)</f>
        <v>0</v>
      </c>
      <c r="BJ148" s="388" t="s">
        <v>79</v>
      </c>
      <c r="BK148" s="513">
        <f>ROUND(L148*K148,2)</f>
        <v>0</v>
      </c>
      <c r="BL148" s="388" t="s">
        <v>152</v>
      </c>
      <c r="BM148" s="388" t="s">
        <v>1472</v>
      </c>
    </row>
    <row r="149" spans="2:65" s="514" customFormat="1" ht="16.5" customHeight="1">
      <c r="B149" s="515"/>
      <c r="C149" s="516"/>
      <c r="D149" s="516"/>
      <c r="E149" s="517" t="s">
        <v>5</v>
      </c>
      <c r="F149" s="518" t="s">
        <v>1473</v>
      </c>
      <c r="G149" s="519"/>
      <c r="H149" s="519"/>
      <c r="I149" s="519"/>
      <c r="J149" s="516"/>
      <c r="K149" s="520">
        <v>232.67</v>
      </c>
      <c r="L149" s="568"/>
      <c r="M149" s="568"/>
      <c r="N149" s="516"/>
      <c r="O149" s="516"/>
      <c r="P149" s="516"/>
      <c r="Q149" s="516"/>
      <c r="R149" s="521"/>
      <c r="T149" s="522"/>
      <c r="U149" s="516"/>
      <c r="V149" s="516"/>
      <c r="W149" s="516"/>
      <c r="X149" s="516"/>
      <c r="Y149" s="516"/>
      <c r="Z149" s="516"/>
      <c r="AA149" s="523"/>
      <c r="AT149" s="524" t="s">
        <v>303</v>
      </c>
      <c r="AU149" s="524" t="s">
        <v>81</v>
      </c>
      <c r="AV149" s="514" t="s">
        <v>81</v>
      </c>
      <c r="AW149" s="514" t="s">
        <v>34</v>
      </c>
      <c r="AX149" s="514" t="s">
        <v>79</v>
      </c>
      <c r="AY149" s="524" t="s">
        <v>134</v>
      </c>
    </row>
    <row r="150" spans="2:65" s="401" customFormat="1" ht="25.5" customHeight="1">
      <c r="B150" s="501"/>
      <c r="C150" s="502" t="s">
        <v>259</v>
      </c>
      <c r="D150" s="502" t="s">
        <v>137</v>
      </c>
      <c r="E150" s="503" t="s">
        <v>276</v>
      </c>
      <c r="F150" s="504" t="s">
        <v>1474</v>
      </c>
      <c r="G150" s="504"/>
      <c r="H150" s="504"/>
      <c r="I150" s="504"/>
      <c r="J150" s="505" t="s">
        <v>256</v>
      </c>
      <c r="K150" s="506">
        <v>232.67</v>
      </c>
      <c r="L150" s="566"/>
      <c r="M150" s="567"/>
      <c r="N150" s="507">
        <f>ROUND(L150*K150,2)</f>
        <v>0</v>
      </c>
      <c r="O150" s="507"/>
      <c r="P150" s="507"/>
      <c r="Q150" s="507"/>
      <c r="R150" s="508"/>
      <c r="T150" s="509" t="s">
        <v>5</v>
      </c>
      <c r="U150" s="510" t="s">
        <v>42</v>
      </c>
      <c r="V150" s="511">
        <v>8.3000000000000004E-2</v>
      </c>
      <c r="W150" s="511">
        <f>V150*K150</f>
        <v>19.311610000000002</v>
      </c>
      <c r="X150" s="511">
        <v>0</v>
      </c>
      <c r="Y150" s="511">
        <f>X150*K150</f>
        <v>0</v>
      </c>
      <c r="Z150" s="511">
        <v>0</v>
      </c>
      <c r="AA150" s="512">
        <f>Z150*K150</f>
        <v>0</v>
      </c>
      <c r="AR150" s="388" t="s">
        <v>152</v>
      </c>
      <c r="AT150" s="388" t="s">
        <v>137</v>
      </c>
      <c r="AU150" s="388" t="s">
        <v>81</v>
      </c>
      <c r="AY150" s="388" t="s">
        <v>134</v>
      </c>
      <c r="BE150" s="513">
        <f>IF(U150="základní",N150,0)</f>
        <v>0</v>
      </c>
      <c r="BF150" s="513">
        <f>IF(U150="snížená",N150,0)</f>
        <v>0</v>
      </c>
      <c r="BG150" s="513">
        <f>IF(U150="zákl. přenesená",N150,0)</f>
        <v>0</v>
      </c>
      <c r="BH150" s="513">
        <f>IF(U150="sníž. přenesená",N150,0)</f>
        <v>0</v>
      </c>
      <c r="BI150" s="513">
        <f>IF(U150="nulová",N150,0)</f>
        <v>0</v>
      </c>
      <c r="BJ150" s="388" t="s">
        <v>79</v>
      </c>
      <c r="BK150" s="513">
        <f>ROUND(L150*K150,2)</f>
        <v>0</v>
      </c>
      <c r="BL150" s="388" t="s">
        <v>152</v>
      </c>
      <c r="BM150" s="388" t="s">
        <v>1475</v>
      </c>
    </row>
    <row r="151" spans="2:65" s="514" customFormat="1" ht="16.5" customHeight="1">
      <c r="B151" s="515"/>
      <c r="C151" s="516"/>
      <c r="D151" s="516"/>
      <c r="E151" s="517" t="s">
        <v>5</v>
      </c>
      <c r="F151" s="518" t="s">
        <v>1476</v>
      </c>
      <c r="G151" s="519"/>
      <c r="H151" s="519"/>
      <c r="I151" s="519"/>
      <c r="J151" s="516"/>
      <c r="K151" s="520">
        <v>232.67</v>
      </c>
      <c r="L151" s="568"/>
      <c r="M151" s="568"/>
      <c r="N151" s="516"/>
      <c r="O151" s="516"/>
      <c r="P151" s="516"/>
      <c r="Q151" s="516"/>
      <c r="R151" s="521"/>
      <c r="T151" s="522"/>
      <c r="U151" s="516"/>
      <c r="V151" s="516"/>
      <c r="W151" s="516"/>
      <c r="X151" s="516"/>
      <c r="Y151" s="516"/>
      <c r="Z151" s="516"/>
      <c r="AA151" s="523"/>
      <c r="AT151" s="524" t="s">
        <v>303</v>
      </c>
      <c r="AU151" s="524" t="s">
        <v>81</v>
      </c>
      <c r="AV151" s="514" t="s">
        <v>81</v>
      </c>
      <c r="AW151" s="514" t="s">
        <v>34</v>
      </c>
      <c r="AX151" s="514" t="s">
        <v>79</v>
      </c>
      <c r="AY151" s="524" t="s">
        <v>134</v>
      </c>
    </row>
    <row r="152" spans="2:65" s="401" customFormat="1" ht="38.25" customHeight="1">
      <c r="B152" s="501"/>
      <c r="C152" s="502" t="s">
        <v>263</v>
      </c>
      <c r="D152" s="502" t="s">
        <v>137</v>
      </c>
      <c r="E152" s="503" t="s">
        <v>756</v>
      </c>
      <c r="F152" s="504" t="s">
        <v>1477</v>
      </c>
      <c r="G152" s="504"/>
      <c r="H152" s="504"/>
      <c r="I152" s="504"/>
      <c r="J152" s="505" t="s">
        <v>256</v>
      </c>
      <c r="K152" s="506">
        <v>1628.69</v>
      </c>
      <c r="L152" s="566"/>
      <c r="M152" s="567"/>
      <c r="N152" s="507">
        <f>ROUND(L152*K152,2)</f>
        <v>0</v>
      </c>
      <c r="O152" s="507"/>
      <c r="P152" s="507"/>
      <c r="Q152" s="507"/>
      <c r="R152" s="508"/>
      <c r="T152" s="509" t="s">
        <v>5</v>
      </c>
      <c r="U152" s="510" t="s">
        <v>42</v>
      </c>
      <c r="V152" s="511">
        <v>4.0000000000000001E-3</v>
      </c>
      <c r="W152" s="511">
        <f>V152*K152</f>
        <v>6.5147600000000008</v>
      </c>
      <c r="X152" s="511">
        <v>0</v>
      </c>
      <c r="Y152" s="511">
        <f>X152*K152</f>
        <v>0</v>
      </c>
      <c r="Z152" s="511">
        <v>0</v>
      </c>
      <c r="AA152" s="512">
        <f>Z152*K152</f>
        <v>0</v>
      </c>
      <c r="AR152" s="388" t="s">
        <v>152</v>
      </c>
      <c r="AT152" s="388" t="s">
        <v>137</v>
      </c>
      <c r="AU152" s="388" t="s">
        <v>81</v>
      </c>
      <c r="AY152" s="388" t="s">
        <v>134</v>
      </c>
      <c r="BE152" s="513">
        <f>IF(U152="základní",N152,0)</f>
        <v>0</v>
      </c>
      <c r="BF152" s="513">
        <f>IF(U152="snížená",N152,0)</f>
        <v>0</v>
      </c>
      <c r="BG152" s="513">
        <f>IF(U152="zákl. přenesená",N152,0)</f>
        <v>0</v>
      </c>
      <c r="BH152" s="513">
        <f>IF(U152="sníž. přenesená",N152,0)</f>
        <v>0</v>
      </c>
      <c r="BI152" s="513">
        <f>IF(U152="nulová",N152,0)</f>
        <v>0</v>
      </c>
      <c r="BJ152" s="388" t="s">
        <v>79</v>
      </c>
      <c r="BK152" s="513">
        <f>ROUND(L152*K152,2)</f>
        <v>0</v>
      </c>
      <c r="BL152" s="388" t="s">
        <v>152</v>
      </c>
      <c r="BM152" s="388" t="s">
        <v>1478</v>
      </c>
    </row>
    <row r="153" spans="2:65" s="514" customFormat="1" ht="16.5" customHeight="1">
      <c r="B153" s="515"/>
      <c r="C153" s="516"/>
      <c r="D153" s="516"/>
      <c r="E153" s="517" t="s">
        <v>5</v>
      </c>
      <c r="F153" s="518" t="s">
        <v>1479</v>
      </c>
      <c r="G153" s="519"/>
      <c r="H153" s="519"/>
      <c r="I153" s="519"/>
      <c r="J153" s="516"/>
      <c r="K153" s="520">
        <v>1628.69</v>
      </c>
      <c r="L153" s="568"/>
      <c r="M153" s="568"/>
      <c r="N153" s="516"/>
      <c r="O153" s="516"/>
      <c r="P153" s="516"/>
      <c r="Q153" s="516"/>
      <c r="R153" s="521"/>
      <c r="T153" s="522"/>
      <c r="U153" s="516"/>
      <c r="V153" s="516"/>
      <c r="W153" s="516"/>
      <c r="X153" s="516"/>
      <c r="Y153" s="516"/>
      <c r="Z153" s="516"/>
      <c r="AA153" s="523"/>
      <c r="AT153" s="524" t="s">
        <v>303</v>
      </c>
      <c r="AU153" s="524" t="s">
        <v>81</v>
      </c>
      <c r="AV153" s="514" t="s">
        <v>81</v>
      </c>
      <c r="AW153" s="514" t="s">
        <v>34</v>
      </c>
      <c r="AX153" s="514" t="s">
        <v>79</v>
      </c>
      <c r="AY153" s="524" t="s">
        <v>134</v>
      </c>
    </row>
    <row r="154" spans="2:65" s="401" customFormat="1" ht="25.5" customHeight="1">
      <c r="B154" s="501"/>
      <c r="C154" s="502" t="s">
        <v>11</v>
      </c>
      <c r="D154" s="502" t="s">
        <v>137</v>
      </c>
      <c r="E154" s="503" t="s">
        <v>280</v>
      </c>
      <c r="F154" s="504" t="s">
        <v>1480</v>
      </c>
      <c r="G154" s="504"/>
      <c r="H154" s="504"/>
      <c r="I154" s="504"/>
      <c r="J154" s="505" t="s">
        <v>256</v>
      </c>
      <c r="K154" s="506">
        <v>232.67</v>
      </c>
      <c r="L154" s="566"/>
      <c r="M154" s="567"/>
      <c r="N154" s="507">
        <f>ROUND(L154*K154,2)</f>
        <v>0</v>
      </c>
      <c r="O154" s="507"/>
      <c r="P154" s="507"/>
      <c r="Q154" s="507"/>
      <c r="R154" s="508"/>
      <c r="T154" s="509" t="s">
        <v>5</v>
      </c>
      <c r="U154" s="510" t="s">
        <v>42</v>
      </c>
      <c r="V154" s="511">
        <v>9.7000000000000003E-2</v>
      </c>
      <c r="W154" s="511">
        <f>V154*K154</f>
        <v>22.568989999999999</v>
      </c>
      <c r="X154" s="511">
        <v>0</v>
      </c>
      <c r="Y154" s="511">
        <f>X154*K154</f>
        <v>0</v>
      </c>
      <c r="Z154" s="511">
        <v>0</v>
      </c>
      <c r="AA154" s="512">
        <f>Z154*K154</f>
        <v>0</v>
      </c>
      <c r="AR154" s="388" t="s">
        <v>152</v>
      </c>
      <c r="AT154" s="388" t="s">
        <v>137</v>
      </c>
      <c r="AU154" s="388" t="s">
        <v>81</v>
      </c>
      <c r="AY154" s="388" t="s">
        <v>134</v>
      </c>
      <c r="BE154" s="513">
        <f>IF(U154="základní",N154,0)</f>
        <v>0</v>
      </c>
      <c r="BF154" s="513">
        <f>IF(U154="snížená",N154,0)</f>
        <v>0</v>
      </c>
      <c r="BG154" s="513">
        <f>IF(U154="zákl. přenesená",N154,0)</f>
        <v>0</v>
      </c>
      <c r="BH154" s="513">
        <f>IF(U154="sníž. přenesená",N154,0)</f>
        <v>0</v>
      </c>
      <c r="BI154" s="513">
        <f>IF(U154="nulová",N154,0)</f>
        <v>0</v>
      </c>
      <c r="BJ154" s="388" t="s">
        <v>79</v>
      </c>
      <c r="BK154" s="513">
        <f>ROUND(L154*K154,2)</f>
        <v>0</v>
      </c>
      <c r="BL154" s="388" t="s">
        <v>152</v>
      </c>
      <c r="BM154" s="388" t="s">
        <v>1481</v>
      </c>
    </row>
    <row r="155" spans="2:65" s="514" customFormat="1" ht="16.5" customHeight="1">
      <c r="B155" s="515"/>
      <c r="C155" s="516"/>
      <c r="D155" s="516"/>
      <c r="E155" s="517" t="s">
        <v>5</v>
      </c>
      <c r="F155" s="518" t="s">
        <v>1476</v>
      </c>
      <c r="G155" s="519"/>
      <c r="H155" s="519"/>
      <c r="I155" s="519"/>
      <c r="J155" s="516"/>
      <c r="K155" s="520">
        <v>232.67</v>
      </c>
      <c r="L155" s="568"/>
      <c r="M155" s="568"/>
      <c r="N155" s="516"/>
      <c r="O155" s="516"/>
      <c r="P155" s="516"/>
      <c r="Q155" s="516"/>
      <c r="R155" s="521"/>
      <c r="T155" s="522"/>
      <c r="U155" s="516"/>
      <c r="V155" s="516"/>
      <c r="W155" s="516"/>
      <c r="X155" s="516"/>
      <c r="Y155" s="516"/>
      <c r="Z155" s="516"/>
      <c r="AA155" s="523"/>
      <c r="AT155" s="524" t="s">
        <v>303</v>
      </c>
      <c r="AU155" s="524" t="s">
        <v>81</v>
      </c>
      <c r="AV155" s="514" t="s">
        <v>81</v>
      </c>
      <c r="AW155" s="514" t="s">
        <v>34</v>
      </c>
      <c r="AX155" s="514" t="s">
        <v>79</v>
      </c>
      <c r="AY155" s="524" t="s">
        <v>134</v>
      </c>
    </row>
    <row r="156" spans="2:65" s="401" customFormat="1" ht="16.5" customHeight="1">
      <c r="B156" s="501"/>
      <c r="C156" s="502" t="s">
        <v>270</v>
      </c>
      <c r="D156" s="502" t="s">
        <v>137</v>
      </c>
      <c r="E156" s="503" t="s">
        <v>306</v>
      </c>
      <c r="F156" s="504" t="s">
        <v>307</v>
      </c>
      <c r="G156" s="504"/>
      <c r="H156" s="504"/>
      <c r="I156" s="504"/>
      <c r="J156" s="505" t="s">
        <v>256</v>
      </c>
      <c r="K156" s="506">
        <v>232.67</v>
      </c>
      <c r="L156" s="566"/>
      <c r="M156" s="567"/>
      <c r="N156" s="507">
        <f>ROUND(L156*K156,2)</f>
        <v>0</v>
      </c>
      <c r="O156" s="507"/>
      <c r="P156" s="507"/>
      <c r="Q156" s="507"/>
      <c r="R156" s="508"/>
      <c r="T156" s="509" t="s">
        <v>5</v>
      </c>
      <c r="U156" s="510" t="s">
        <v>42</v>
      </c>
      <c r="V156" s="511">
        <v>8.9999999999999993E-3</v>
      </c>
      <c r="W156" s="511">
        <f>V156*K156</f>
        <v>2.0940299999999996</v>
      </c>
      <c r="X156" s="511">
        <v>0</v>
      </c>
      <c r="Y156" s="511">
        <f>X156*K156</f>
        <v>0</v>
      </c>
      <c r="Z156" s="511">
        <v>0</v>
      </c>
      <c r="AA156" s="512">
        <f>Z156*K156</f>
        <v>0</v>
      </c>
      <c r="AR156" s="388" t="s">
        <v>152</v>
      </c>
      <c r="AT156" s="388" t="s">
        <v>137</v>
      </c>
      <c r="AU156" s="388" t="s">
        <v>81</v>
      </c>
      <c r="AY156" s="388" t="s">
        <v>134</v>
      </c>
      <c r="BE156" s="513">
        <f>IF(U156="základní",N156,0)</f>
        <v>0</v>
      </c>
      <c r="BF156" s="513">
        <f>IF(U156="snížená",N156,0)</f>
        <v>0</v>
      </c>
      <c r="BG156" s="513">
        <f>IF(U156="zákl. přenesená",N156,0)</f>
        <v>0</v>
      </c>
      <c r="BH156" s="513">
        <f>IF(U156="sníž. přenesená",N156,0)</f>
        <v>0</v>
      </c>
      <c r="BI156" s="513">
        <f>IF(U156="nulová",N156,0)</f>
        <v>0</v>
      </c>
      <c r="BJ156" s="388" t="s">
        <v>79</v>
      </c>
      <c r="BK156" s="513">
        <f>ROUND(L156*K156,2)</f>
        <v>0</v>
      </c>
      <c r="BL156" s="388" t="s">
        <v>152</v>
      </c>
      <c r="BM156" s="388" t="s">
        <v>1482</v>
      </c>
    </row>
    <row r="157" spans="2:65" s="514" customFormat="1" ht="16.5" customHeight="1">
      <c r="B157" s="515"/>
      <c r="C157" s="516"/>
      <c r="D157" s="516"/>
      <c r="E157" s="517" t="s">
        <v>5</v>
      </c>
      <c r="F157" s="518" t="s">
        <v>1476</v>
      </c>
      <c r="G157" s="519"/>
      <c r="H157" s="519"/>
      <c r="I157" s="519"/>
      <c r="J157" s="516"/>
      <c r="K157" s="520">
        <v>232.67</v>
      </c>
      <c r="L157" s="568"/>
      <c r="M157" s="568"/>
      <c r="N157" s="516"/>
      <c r="O157" s="516"/>
      <c r="P157" s="516"/>
      <c r="Q157" s="516"/>
      <c r="R157" s="521"/>
      <c r="T157" s="522"/>
      <c r="U157" s="516"/>
      <c r="V157" s="516"/>
      <c r="W157" s="516"/>
      <c r="X157" s="516"/>
      <c r="Y157" s="516"/>
      <c r="Z157" s="516"/>
      <c r="AA157" s="523"/>
      <c r="AT157" s="524" t="s">
        <v>303</v>
      </c>
      <c r="AU157" s="524" t="s">
        <v>81</v>
      </c>
      <c r="AV157" s="514" t="s">
        <v>81</v>
      </c>
      <c r="AW157" s="514" t="s">
        <v>34</v>
      </c>
      <c r="AX157" s="514" t="s">
        <v>79</v>
      </c>
      <c r="AY157" s="524" t="s">
        <v>134</v>
      </c>
    </row>
    <row r="158" spans="2:65" s="401" customFormat="1" ht="25.5" customHeight="1">
      <c r="B158" s="501"/>
      <c r="C158" s="502" t="s">
        <v>275</v>
      </c>
      <c r="D158" s="502" t="s">
        <v>137</v>
      </c>
      <c r="E158" s="503" t="s">
        <v>315</v>
      </c>
      <c r="F158" s="504" t="s">
        <v>1483</v>
      </c>
      <c r="G158" s="504"/>
      <c r="H158" s="504"/>
      <c r="I158" s="504"/>
      <c r="J158" s="505" t="s">
        <v>293</v>
      </c>
      <c r="K158" s="506">
        <v>372.27199999999999</v>
      </c>
      <c r="L158" s="566"/>
      <c r="M158" s="567"/>
      <c r="N158" s="507">
        <f>ROUND(L158*K158,2)</f>
        <v>0</v>
      </c>
      <c r="O158" s="507"/>
      <c r="P158" s="507"/>
      <c r="Q158" s="507"/>
      <c r="R158" s="508"/>
      <c r="T158" s="509" t="s">
        <v>5</v>
      </c>
      <c r="U158" s="510" t="s">
        <v>42</v>
      </c>
      <c r="V158" s="511">
        <v>0</v>
      </c>
      <c r="W158" s="511">
        <f>V158*K158</f>
        <v>0</v>
      </c>
      <c r="X158" s="511">
        <v>0</v>
      </c>
      <c r="Y158" s="511">
        <f>X158*K158</f>
        <v>0</v>
      </c>
      <c r="Z158" s="511">
        <v>0</v>
      </c>
      <c r="AA158" s="512">
        <f>Z158*K158</f>
        <v>0</v>
      </c>
      <c r="AR158" s="388" t="s">
        <v>152</v>
      </c>
      <c r="AT158" s="388" t="s">
        <v>137</v>
      </c>
      <c r="AU158" s="388" t="s">
        <v>81</v>
      </c>
      <c r="AY158" s="388" t="s">
        <v>134</v>
      </c>
      <c r="BE158" s="513">
        <f>IF(U158="základní",N158,0)</f>
        <v>0</v>
      </c>
      <c r="BF158" s="513">
        <f>IF(U158="snížená",N158,0)</f>
        <v>0</v>
      </c>
      <c r="BG158" s="513">
        <f>IF(U158="zákl. přenesená",N158,0)</f>
        <v>0</v>
      </c>
      <c r="BH158" s="513">
        <f>IF(U158="sníž. přenesená",N158,0)</f>
        <v>0</v>
      </c>
      <c r="BI158" s="513">
        <f>IF(U158="nulová",N158,0)</f>
        <v>0</v>
      </c>
      <c r="BJ158" s="388" t="s">
        <v>79</v>
      </c>
      <c r="BK158" s="513">
        <f>ROUND(L158*K158,2)</f>
        <v>0</v>
      </c>
      <c r="BL158" s="388" t="s">
        <v>152</v>
      </c>
      <c r="BM158" s="388" t="s">
        <v>1484</v>
      </c>
    </row>
    <row r="159" spans="2:65" s="514" customFormat="1" ht="16.5" customHeight="1">
      <c r="B159" s="515"/>
      <c r="C159" s="516"/>
      <c r="D159" s="516"/>
      <c r="E159" s="517" t="s">
        <v>5</v>
      </c>
      <c r="F159" s="518" t="s">
        <v>1485</v>
      </c>
      <c r="G159" s="519"/>
      <c r="H159" s="519"/>
      <c r="I159" s="519"/>
      <c r="J159" s="516"/>
      <c r="K159" s="520">
        <v>372.27199999999999</v>
      </c>
      <c r="L159" s="568"/>
      <c r="M159" s="568"/>
      <c r="N159" s="516"/>
      <c r="O159" s="516"/>
      <c r="P159" s="516"/>
      <c r="Q159" s="516"/>
      <c r="R159" s="521"/>
      <c r="T159" s="522"/>
      <c r="U159" s="516"/>
      <c r="V159" s="516"/>
      <c r="W159" s="516"/>
      <c r="X159" s="516"/>
      <c r="Y159" s="516"/>
      <c r="Z159" s="516"/>
      <c r="AA159" s="523"/>
      <c r="AT159" s="524" t="s">
        <v>303</v>
      </c>
      <c r="AU159" s="524" t="s">
        <v>81</v>
      </c>
      <c r="AV159" s="514" t="s">
        <v>81</v>
      </c>
      <c r="AW159" s="514" t="s">
        <v>34</v>
      </c>
      <c r="AX159" s="514" t="s">
        <v>79</v>
      </c>
      <c r="AY159" s="524" t="s">
        <v>134</v>
      </c>
    </row>
    <row r="160" spans="2:65" s="401" customFormat="1" ht="25.5" customHeight="1">
      <c r="B160" s="501"/>
      <c r="C160" s="502" t="s">
        <v>279</v>
      </c>
      <c r="D160" s="502" t="s">
        <v>137</v>
      </c>
      <c r="E160" s="503" t="s">
        <v>774</v>
      </c>
      <c r="F160" s="504" t="s">
        <v>1486</v>
      </c>
      <c r="G160" s="504"/>
      <c r="H160" s="504"/>
      <c r="I160" s="504"/>
      <c r="J160" s="505" t="s">
        <v>256</v>
      </c>
      <c r="K160" s="506">
        <v>137.07499999999999</v>
      </c>
      <c r="L160" s="566"/>
      <c r="M160" s="567"/>
      <c r="N160" s="507">
        <f>ROUND(L160*K160,2)</f>
        <v>0</v>
      </c>
      <c r="O160" s="507"/>
      <c r="P160" s="507"/>
      <c r="Q160" s="507"/>
      <c r="R160" s="508"/>
      <c r="T160" s="509" t="s">
        <v>5</v>
      </c>
      <c r="U160" s="510" t="s">
        <v>42</v>
      </c>
      <c r="V160" s="511">
        <v>0.29899999999999999</v>
      </c>
      <c r="W160" s="511">
        <f>V160*K160</f>
        <v>40.985424999999992</v>
      </c>
      <c r="X160" s="511">
        <v>0</v>
      </c>
      <c r="Y160" s="511">
        <f>X160*K160</f>
        <v>0</v>
      </c>
      <c r="Z160" s="511">
        <v>0</v>
      </c>
      <c r="AA160" s="512">
        <f>Z160*K160</f>
        <v>0</v>
      </c>
      <c r="AR160" s="388" t="s">
        <v>152</v>
      </c>
      <c r="AT160" s="388" t="s">
        <v>137</v>
      </c>
      <c r="AU160" s="388" t="s">
        <v>81</v>
      </c>
      <c r="AY160" s="388" t="s">
        <v>134</v>
      </c>
      <c r="BE160" s="513">
        <f>IF(U160="základní",N160,0)</f>
        <v>0</v>
      </c>
      <c r="BF160" s="513">
        <f>IF(U160="snížená",N160,0)</f>
        <v>0</v>
      </c>
      <c r="BG160" s="513">
        <f>IF(U160="zákl. přenesená",N160,0)</f>
        <v>0</v>
      </c>
      <c r="BH160" s="513">
        <f>IF(U160="sníž. přenesená",N160,0)</f>
        <v>0</v>
      </c>
      <c r="BI160" s="513">
        <f>IF(U160="nulová",N160,0)</f>
        <v>0</v>
      </c>
      <c r="BJ160" s="388" t="s">
        <v>79</v>
      </c>
      <c r="BK160" s="513">
        <f>ROUND(L160*K160,2)</f>
        <v>0</v>
      </c>
      <c r="BL160" s="388" t="s">
        <v>152</v>
      </c>
      <c r="BM160" s="388" t="s">
        <v>1487</v>
      </c>
    </row>
    <row r="161" spans="2:65" s="514" customFormat="1" ht="16.5" customHeight="1">
      <c r="B161" s="515"/>
      <c r="C161" s="516"/>
      <c r="D161" s="516"/>
      <c r="E161" s="517" t="s">
        <v>5</v>
      </c>
      <c r="F161" s="518" t="s">
        <v>1488</v>
      </c>
      <c r="G161" s="519"/>
      <c r="H161" s="519"/>
      <c r="I161" s="519"/>
      <c r="J161" s="516"/>
      <c r="K161" s="520">
        <v>105.705</v>
      </c>
      <c r="L161" s="519"/>
      <c r="M161" s="519"/>
      <c r="N161" s="516"/>
      <c r="O161" s="516"/>
      <c r="P161" s="516"/>
      <c r="Q161" s="516"/>
      <c r="R161" s="521"/>
      <c r="T161" s="522"/>
      <c r="U161" s="516"/>
      <c r="V161" s="516"/>
      <c r="W161" s="516"/>
      <c r="X161" s="516"/>
      <c r="Y161" s="516"/>
      <c r="Z161" s="516"/>
      <c r="AA161" s="523"/>
      <c r="AT161" s="524" t="s">
        <v>303</v>
      </c>
      <c r="AU161" s="524" t="s">
        <v>81</v>
      </c>
      <c r="AV161" s="514" t="s">
        <v>81</v>
      </c>
      <c r="AW161" s="514" t="s">
        <v>34</v>
      </c>
      <c r="AX161" s="514" t="s">
        <v>71</v>
      </c>
      <c r="AY161" s="524" t="s">
        <v>134</v>
      </c>
    </row>
    <row r="162" spans="2:65" s="514" customFormat="1" ht="16.5" customHeight="1">
      <c r="B162" s="515"/>
      <c r="C162" s="516"/>
      <c r="D162" s="516"/>
      <c r="E162" s="517" t="s">
        <v>5</v>
      </c>
      <c r="F162" s="525" t="s">
        <v>1489</v>
      </c>
      <c r="G162" s="526"/>
      <c r="H162" s="526"/>
      <c r="I162" s="526"/>
      <c r="J162" s="516"/>
      <c r="K162" s="520">
        <v>31.369589999999999</v>
      </c>
      <c r="L162" s="526"/>
      <c r="M162" s="526"/>
      <c r="N162" s="516"/>
      <c r="O162" s="516"/>
      <c r="P162" s="516"/>
      <c r="Q162" s="516"/>
      <c r="R162" s="521"/>
      <c r="T162" s="522"/>
      <c r="U162" s="516"/>
      <c r="V162" s="516"/>
      <c r="W162" s="516"/>
      <c r="X162" s="516"/>
      <c r="Y162" s="516"/>
      <c r="Z162" s="516"/>
      <c r="AA162" s="523"/>
      <c r="AT162" s="524" t="s">
        <v>303</v>
      </c>
      <c r="AU162" s="524" t="s">
        <v>81</v>
      </c>
      <c r="AV162" s="514" t="s">
        <v>81</v>
      </c>
      <c r="AW162" s="514" t="s">
        <v>34</v>
      </c>
      <c r="AX162" s="514" t="s">
        <v>71</v>
      </c>
      <c r="AY162" s="524" t="s">
        <v>134</v>
      </c>
    </row>
    <row r="163" spans="2:65" s="527" customFormat="1" ht="16.5" customHeight="1">
      <c r="B163" s="528"/>
      <c r="C163" s="529"/>
      <c r="D163" s="529"/>
      <c r="E163" s="530" t="s">
        <v>5</v>
      </c>
      <c r="F163" s="531" t="s">
        <v>352</v>
      </c>
      <c r="G163" s="532"/>
      <c r="H163" s="532"/>
      <c r="I163" s="532"/>
      <c r="J163" s="529"/>
      <c r="K163" s="533">
        <v>137.07459</v>
      </c>
      <c r="L163" s="569"/>
      <c r="M163" s="569"/>
      <c r="N163" s="529"/>
      <c r="O163" s="529"/>
      <c r="P163" s="529"/>
      <c r="Q163" s="529"/>
      <c r="R163" s="534"/>
      <c r="T163" s="535"/>
      <c r="U163" s="529"/>
      <c r="V163" s="529"/>
      <c r="W163" s="529"/>
      <c r="X163" s="529"/>
      <c r="Y163" s="529"/>
      <c r="Z163" s="529"/>
      <c r="AA163" s="536"/>
      <c r="AT163" s="537" t="s">
        <v>303</v>
      </c>
      <c r="AU163" s="537" t="s">
        <v>81</v>
      </c>
      <c r="AV163" s="527" t="s">
        <v>152</v>
      </c>
      <c r="AW163" s="527" t="s">
        <v>34</v>
      </c>
      <c r="AX163" s="527" t="s">
        <v>79</v>
      </c>
      <c r="AY163" s="537" t="s">
        <v>134</v>
      </c>
    </row>
    <row r="164" spans="2:65" s="401" customFormat="1" ht="16.5" customHeight="1">
      <c r="B164" s="501"/>
      <c r="C164" s="549" t="s">
        <v>284</v>
      </c>
      <c r="D164" s="549" t="s">
        <v>290</v>
      </c>
      <c r="E164" s="550" t="s">
        <v>1490</v>
      </c>
      <c r="F164" s="551" t="s">
        <v>1491</v>
      </c>
      <c r="G164" s="551"/>
      <c r="H164" s="551"/>
      <c r="I164" s="551"/>
      <c r="J164" s="552" t="s">
        <v>293</v>
      </c>
      <c r="K164" s="553">
        <v>233.02799999999999</v>
      </c>
      <c r="L164" s="573"/>
      <c r="M164" s="574"/>
      <c r="N164" s="554">
        <f>ROUND(L164*K164,2)</f>
        <v>0</v>
      </c>
      <c r="O164" s="507"/>
      <c r="P164" s="507"/>
      <c r="Q164" s="507"/>
      <c r="R164" s="508"/>
      <c r="T164" s="509" t="s">
        <v>5</v>
      </c>
      <c r="U164" s="510" t="s">
        <v>42</v>
      </c>
      <c r="V164" s="511">
        <v>0</v>
      </c>
      <c r="W164" s="511">
        <f>V164*K164</f>
        <v>0</v>
      </c>
      <c r="X164" s="511">
        <v>1</v>
      </c>
      <c r="Y164" s="511">
        <f>X164*K164</f>
        <v>233.02799999999999</v>
      </c>
      <c r="Z164" s="511">
        <v>0</v>
      </c>
      <c r="AA164" s="512">
        <f>Z164*K164</f>
        <v>0</v>
      </c>
      <c r="AR164" s="388" t="s">
        <v>168</v>
      </c>
      <c r="AT164" s="388" t="s">
        <v>290</v>
      </c>
      <c r="AU164" s="388" t="s">
        <v>81</v>
      </c>
      <c r="AY164" s="388" t="s">
        <v>134</v>
      </c>
      <c r="BE164" s="513">
        <f>IF(U164="základní",N164,0)</f>
        <v>0</v>
      </c>
      <c r="BF164" s="513">
        <f>IF(U164="snížená",N164,0)</f>
        <v>0</v>
      </c>
      <c r="BG164" s="513">
        <f>IF(U164="zákl. přenesená",N164,0)</f>
        <v>0</v>
      </c>
      <c r="BH164" s="513">
        <f>IF(U164="sníž. přenesená",N164,0)</f>
        <v>0</v>
      </c>
      <c r="BI164" s="513">
        <f>IF(U164="nulová",N164,0)</f>
        <v>0</v>
      </c>
      <c r="BJ164" s="388" t="s">
        <v>79</v>
      </c>
      <c r="BK164" s="513">
        <f>ROUND(L164*K164,2)</f>
        <v>0</v>
      </c>
      <c r="BL164" s="388" t="s">
        <v>152</v>
      </c>
      <c r="BM164" s="388" t="s">
        <v>1492</v>
      </c>
    </row>
    <row r="165" spans="2:65" s="514" customFormat="1" ht="16.5" customHeight="1">
      <c r="B165" s="515"/>
      <c r="C165" s="516"/>
      <c r="D165" s="516"/>
      <c r="E165" s="517" t="s">
        <v>5</v>
      </c>
      <c r="F165" s="518" t="s">
        <v>1493</v>
      </c>
      <c r="G165" s="519"/>
      <c r="H165" s="519"/>
      <c r="I165" s="519"/>
      <c r="J165" s="516"/>
      <c r="K165" s="520">
        <v>233.0275</v>
      </c>
      <c r="L165" s="568"/>
      <c r="M165" s="568"/>
      <c r="N165" s="516"/>
      <c r="O165" s="516"/>
      <c r="P165" s="516"/>
      <c r="Q165" s="516"/>
      <c r="R165" s="521"/>
      <c r="T165" s="522"/>
      <c r="U165" s="516"/>
      <c r="V165" s="516"/>
      <c r="W165" s="516"/>
      <c r="X165" s="516"/>
      <c r="Y165" s="516"/>
      <c r="Z165" s="516"/>
      <c r="AA165" s="523"/>
      <c r="AT165" s="524" t="s">
        <v>303</v>
      </c>
      <c r="AU165" s="524" t="s">
        <v>81</v>
      </c>
      <c r="AV165" s="514" t="s">
        <v>81</v>
      </c>
      <c r="AW165" s="514" t="s">
        <v>34</v>
      </c>
      <c r="AX165" s="514" t="s">
        <v>79</v>
      </c>
      <c r="AY165" s="524" t="s">
        <v>134</v>
      </c>
    </row>
    <row r="166" spans="2:65" s="401" customFormat="1" ht="25.5" customHeight="1">
      <c r="B166" s="501"/>
      <c r="C166" s="502" t="s">
        <v>289</v>
      </c>
      <c r="D166" s="502" t="s">
        <v>137</v>
      </c>
      <c r="E166" s="503" t="s">
        <v>1209</v>
      </c>
      <c r="F166" s="504" t="s">
        <v>1494</v>
      </c>
      <c r="G166" s="504"/>
      <c r="H166" s="504"/>
      <c r="I166" s="504"/>
      <c r="J166" s="505" t="s">
        <v>256</v>
      </c>
      <c r="K166" s="506">
        <v>48.86</v>
      </c>
      <c r="L166" s="566"/>
      <c r="M166" s="567"/>
      <c r="N166" s="507">
        <f>ROUND(L166*K166,2)</f>
        <v>0</v>
      </c>
      <c r="O166" s="507"/>
      <c r="P166" s="507"/>
      <c r="Q166" s="507"/>
      <c r="R166" s="508"/>
      <c r="T166" s="509" t="s">
        <v>5</v>
      </c>
      <c r="U166" s="510" t="s">
        <v>42</v>
      </c>
      <c r="V166" s="511">
        <v>1.5</v>
      </c>
      <c r="W166" s="511">
        <f>V166*K166</f>
        <v>73.289999999999992</v>
      </c>
      <c r="X166" s="511">
        <v>0</v>
      </c>
      <c r="Y166" s="511">
        <f>X166*K166</f>
        <v>0</v>
      </c>
      <c r="Z166" s="511">
        <v>0</v>
      </c>
      <c r="AA166" s="512">
        <f>Z166*K166</f>
        <v>0</v>
      </c>
      <c r="AR166" s="388" t="s">
        <v>152</v>
      </c>
      <c r="AT166" s="388" t="s">
        <v>137</v>
      </c>
      <c r="AU166" s="388" t="s">
        <v>81</v>
      </c>
      <c r="AY166" s="388" t="s">
        <v>134</v>
      </c>
      <c r="BE166" s="513">
        <f>IF(U166="základní",N166,0)</f>
        <v>0</v>
      </c>
      <c r="BF166" s="513">
        <f>IF(U166="snížená",N166,0)</f>
        <v>0</v>
      </c>
      <c r="BG166" s="513">
        <f>IF(U166="zákl. přenesená",N166,0)</f>
        <v>0</v>
      </c>
      <c r="BH166" s="513">
        <f>IF(U166="sníž. přenesená",N166,0)</f>
        <v>0</v>
      </c>
      <c r="BI166" s="513">
        <f>IF(U166="nulová",N166,0)</f>
        <v>0</v>
      </c>
      <c r="BJ166" s="388" t="s">
        <v>79</v>
      </c>
      <c r="BK166" s="513">
        <f>ROUND(L166*K166,2)</f>
        <v>0</v>
      </c>
      <c r="BL166" s="388" t="s">
        <v>152</v>
      </c>
      <c r="BM166" s="388" t="s">
        <v>1495</v>
      </c>
    </row>
    <row r="167" spans="2:65" s="514" customFormat="1" ht="16.5" customHeight="1">
      <c r="B167" s="515"/>
      <c r="C167" s="516"/>
      <c r="D167" s="516"/>
      <c r="E167" s="517" t="s">
        <v>5</v>
      </c>
      <c r="F167" s="518" t="s">
        <v>1496</v>
      </c>
      <c r="G167" s="519"/>
      <c r="H167" s="519"/>
      <c r="I167" s="519"/>
      <c r="J167" s="516"/>
      <c r="K167" s="520">
        <v>40.073183999999998</v>
      </c>
      <c r="L167" s="519"/>
      <c r="M167" s="519"/>
      <c r="N167" s="516"/>
      <c r="O167" s="516"/>
      <c r="P167" s="516"/>
      <c r="Q167" s="516"/>
      <c r="R167" s="521"/>
      <c r="T167" s="522"/>
      <c r="U167" s="516"/>
      <c r="V167" s="516"/>
      <c r="W167" s="516"/>
      <c r="X167" s="516"/>
      <c r="Y167" s="516"/>
      <c r="Z167" s="516"/>
      <c r="AA167" s="523"/>
      <c r="AT167" s="524" t="s">
        <v>303</v>
      </c>
      <c r="AU167" s="524" t="s">
        <v>81</v>
      </c>
      <c r="AV167" s="514" t="s">
        <v>81</v>
      </c>
      <c r="AW167" s="514" t="s">
        <v>34</v>
      </c>
      <c r="AX167" s="514" t="s">
        <v>71</v>
      </c>
      <c r="AY167" s="524" t="s">
        <v>134</v>
      </c>
    </row>
    <row r="168" spans="2:65" s="514" customFormat="1" ht="16.5" customHeight="1">
      <c r="B168" s="515"/>
      <c r="C168" s="516"/>
      <c r="D168" s="516"/>
      <c r="E168" s="517" t="s">
        <v>5</v>
      </c>
      <c r="F168" s="525" t="s">
        <v>1497</v>
      </c>
      <c r="G168" s="526"/>
      <c r="H168" s="526"/>
      <c r="I168" s="526"/>
      <c r="J168" s="516"/>
      <c r="K168" s="520">
        <v>8.7870000000000008</v>
      </c>
      <c r="L168" s="526"/>
      <c r="M168" s="526"/>
      <c r="N168" s="516"/>
      <c r="O168" s="516"/>
      <c r="P168" s="516"/>
      <c r="Q168" s="516"/>
      <c r="R168" s="521"/>
      <c r="T168" s="522"/>
      <c r="U168" s="516"/>
      <c r="V168" s="516"/>
      <c r="W168" s="516"/>
      <c r="X168" s="516"/>
      <c r="Y168" s="516"/>
      <c r="Z168" s="516"/>
      <c r="AA168" s="523"/>
      <c r="AT168" s="524" t="s">
        <v>303</v>
      </c>
      <c r="AU168" s="524" t="s">
        <v>81</v>
      </c>
      <c r="AV168" s="514" t="s">
        <v>81</v>
      </c>
      <c r="AW168" s="514" t="s">
        <v>34</v>
      </c>
      <c r="AX168" s="514" t="s">
        <v>71</v>
      </c>
      <c r="AY168" s="524" t="s">
        <v>134</v>
      </c>
    </row>
    <row r="169" spans="2:65" s="527" customFormat="1" ht="16.5" customHeight="1">
      <c r="B169" s="528"/>
      <c r="C169" s="529"/>
      <c r="D169" s="529"/>
      <c r="E169" s="530" t="s">
        <v>5</v>
      </c>
      <c r="F169" s="531" t="s">
        <v>352</v>
      </c>
      <c r="G169" s="532"/>
      <c r="H169" s="532"/>
      <c r="I169" s="532"/>
      <c r="J169" s="529"/>
      <c r="K169" s="533">
        <v>48.860183999999997</v>
      </c>
      <c r="L169" s="569"/>
      <c r="M169" s="569"/>
      <c r="N169" s="529"/>
      <c r="O169" s="529"/>
      <c r="P169" s="529"/>
      <c r="Q169" s="529"/>
      <c r="R169" s="534"/>
      <c r="T169" s="535"/>
      <c r="U169" s="529"/>
      <c r="V169" s="529"/>
      <c r="W169" s="529"/>
      <c r="X169" s="529"/>
      <c r="Y169" s="529"/>
      <c r="Z169" s="529"/>
      <c r="AA169" s="536"/>
      <c r="AT169" s="537" t="s">
        <v>303</v>
      </c>
      <c r="AU169" s="537" t="s">
        <v>81</v>
      </c>
      <c r="AV169" s="527" t="s">
        <v>152</v>
      </c>
      <c r="AW169" s="527" t="s">
        <v>34</v>
      </c>
      <c r="AX169" s="527" t="s">
        <v>79</v>
      </c>
      <c r="AY169" s="537" t="s">
        <v>134</v>
      </c>
    </row>
    <row r="170" spans="2:65" s="401" customFormat="1" ht="16.5" customHeight="1">
      <c r="B170" s="501"/>
      <c r="C170" s="549" t="s">
        <v>10</v>
      </c>
      <c r="D170" s="549" t="s">
        <v>290</v>
      </c>
      <c r="E170" s="550" t="s">
        <v>1498</v>
      </c>
      <c r="F170" s="551" t="s">
        <v>1210</v>
      </c>
      <c r="G170" s="551"/>
      <c r="H170" s="551"/>
      <c r="I170" s="551"/>
      <c r="J170" s="552" t="s">
        <v>293</v>
      </c>
      <c r="K170" s="553">
        <v>87.947999999999993</v>
      </c>
      <c r="L170" s="573"/>
      <c r="M170" s="574"/>
      <c r="N170" s="554">
        <f>ROUND(L170*K170,2)</f>
        <v>0</v>
      </c>
      <c r="O170" s="507"/>
      <c r="P170" s="507"/>
      <c r="Q170" s="507"/>
      <c r="R170" s="508"/>
      <c r="T170" s="509" t="s">
        <v>5</v>
      </c>
      <c r="U170" s="510" t="s">
        <v>42</v>
      </c>
      <c r="V170" s="511">
        <v>0</v>
      </c>
      <c r="W170" s="511">
        <f>V170*K170</f>
        <v>0</v>
      </c>
      <c r="X170" s="511">
        <v>1</v>
      </c>
      <c r="Y170" s="511">
        <f>X170*K170</f>
        <v>87.947999999999993</v>
      </c>
      <c r="Z170" s="511">
        <v>0</v>
      </c>
      <c r="AA170" s="512">
        <f>Z170*K170</f>
        <v>0</v>
      </c>
      <c r="AR170" s="388" t="s">
        <v>168</v>
      </c>
      <c r="AT170" s="388" t="s">
        <v>290</v>
      </c>
      <c r="AU170" s="388" t="s">
        <v>81</v>
      </c>
      <c r="AY170" s="388" t="s">
        <v>134</v>
      </c>
      <c r="BE170" s="513">
        <f>IF(U170="základní",N170,0)</f>
        <v>0</v>
      </c>
      <c r="BF170" s="513">
        <f>IF(U170="snížená",N170,0)</f>
        <v>0</v>
      </c>
      <c r="BG170" s="513">
        <f>IF(U170="zákl. přenesená",N170,0)</f>
        <v>0</v>
      </c>
      <c r="BH170" s="513">
        <f>IF(U170="sníž. přenesená",N170,0)</f>
        <v>0</v>
      </c>
      <c r="BI170" s="513">
        <f>IF(U170="nulová",N170,0)</f>
        <v>0</v>
      </c>
      <c r="BJ170" s="388" t="s">
        <v>79</v>
      </c>
      <c r="BK170" s="513">
        <f>ROUND(L170*K170,2)</f>
        <v>0</v>
      </c>
      <c r="BL170" s="388" t="s">
        <v>152</v>
      </c>
      <c r="BM170" s="388" t="s">
        <v>1499</v>
      </c>
    </row>
    <row r="171" spans="2:65" s="514" customFormat="1" ht="16.5" customHeight="1">
      <c r="B171" s="515"/>
      <c r="C171" s="516"/>
      <c r="D171" s="516"/>
      <c r="E171" s="517" t="s">
        <v>5</v>
      </c>
      <c r="F171" s="518" t="s">
        <v>1500</v>
      </c>
      <c r="G171" s="519"/>
      <c r="H171" s="519"/>
      <c r="I171" s="519"/>
      <c r="J171" s="516"/>
      <c r="K171" s="520">
        <v>87.947999999999993</v>
      </c>
      <c r="L171" s="568"/>
      <c r="M171" s="568"/>
      <c r="N171" s="516"/>
      <c r="O171" s="516"/>
      <c r="P171" s="516"/>
      <c r="Q171" s="516"/>
      <c r="R171" s="521"/>
      <c r="T171" s="522"/>
      <c r="U171" s="516"/>
      <c r="V171" s="516"/>
      <c r="W171" s="516"/>
      <c r="X171" s="516"/>
      <c r="Y171" s="516"/>
      <c r="Z171" s="516"/>
      <c r="AA171" s="523"/>
      <c r="AT171" s="524" t="s">
        <v>303</v>
      </c>
      <c r="AU171" s="524" t="s">
        <v>81</v>
      </c>
      <c r="AV171" s="514" t="s">
        <v>81</v>
      </c>
      <c r="AW171" s="514" t="s">
        <v>34</v>
      </c>
      <c r="AX171" s="514" t="s">
        <v>79</v>
      </c>
      <c r="AY171" s="524" t="s">
        <v>134</v>
      </c>
    </row>
    <row r="172" spans="2:65" s="401" customFormat="1" ht="25.5" customHeight="1">
      <c r="B172" s="501"/>
      <c r="C172" s="502" t="s">
        <v>299</v>
      </c>
      <c r="D172" s="502" t="s">
        <v>137</v>
      </c>
      <c r="E172" s="503" t="s">
        <v>334</v>
      </c>
      <c r="F172" s="504" t="s">
        <v>1501</v>
      </c>
      <c r="G172" s="504"/>
      <c r="H172" s="504"/>
      <c r="I172" s="504"/>
      <c r="J172" s="505" t="s">
        <v>219</v>
      </c>
      <c r="K172" s="506">
        <v>148</v>
      </c>
      <c r="L172" s="566"/>
      <c r="M172" s="567"/>
      <c r="N172" s="507">
        <f>ROUND(L172*K172,2)</f>
        <v>0</v>
      </c>
      <c r="O172" s="507"/>
      <c r="P172" s="507"/>
      <c r="Q172" s="507"/>
      <c r="R172" s="508"/>
      <c r="T172" s="509" t="s">
        <v>5</v>
      </c>
      <c r="U172" s="510" t="s">
        <v>42</v>
      </c>
      <c r="V172" s="511">
        <v>1.7999999999999999E-2</v>
      </c>
      <c r="W172" s="511">
        <f>V172*K172</f>
        <v>2.6639999999999997</v>
      </c>
      <c r="X172" s="511">
        <v>0</v>
      </c>
      <c r="Y172" s="511">
        <f>X172*K172</f>
        <v>0</v>
      </c>
      <c r="Z172" s="511">
        <v>0</v>
      </c>
      <c r="AA172" s="512">
        <f>Z172*K172</f>
        <v>0</v>
      </c>
      <c r="AR172" s="388" t="s">
        <v>152</v>
      </c>
      <c r="AT172" s="388" t="s">
        <v>137</v>
      </c>
      <c r="AU172" s="388" t="s">
        <v>81</v>
      </c>
      <c r="AY172" s="388" t="s">
        <v>134</v>
      </c>
      <c r="BE172" s="513">
        <f>IF(U172="základní",N172,0)</f>
        <v>0</v>
      </c>
      <c r="BF172" s="513">
        <f>IF(U172="snížená",N172,0)</f>
        <v>0</v>
      </c>
      <c r="BG172" s="513">
        <f>IF(U172="zákl. přenesená",N172,0)</f>
        <v>0</v>
      </c>
      <c r="BH172" s="513">
        <f>IF(U172="sníž. přenesená",N172,0)</f>
        <v>0</v>
      </c>
      <c r="BI172" s="513">
        <f>IF(U172="nulová",N172,0)</f>
        <v>0</v>
      </c>
      <c r="BJ172" s="388" t="s">
        <v>79</v>
      </c>
      <c r="BK172" s="513">
        <f>ROUND(L172*K172,2)</f>
        <v>0</v>
      </c>
      <c r="BL172" s="388" t="s">
        <v>152</v>
      </c>
      <c r="BM172" s="388" t="s">
        <v>1502</v>
      </c>
    </row>
    <row r="173" spans="2:65" s="514" customFormat="1" ht="16.5" customHeight="1">
      <c r="B173" s="515"/>
      <c r="C173" s="516"/>
      <c r="D173" s="516"/>
      <c r="E173" s="517" t="s">
        <v>5</v>
      </c>
      <c r="F173" s="518" t="s">
        <v>1503</v>
      </c>
      <c r="G173" s="519"/>
      <c r="H173" s="519"/>
      <c r="I173" s="519"/>
      <c r="J173" s="516"/>
      <c r="K173" s="520">
        <v>121</v>
      </c>
      <c r="L173" s="519"/>
      <c r="M173" s="519"/>
      <c r="N173" s="516"/>
      <c r="O173" s="516"/>
      <c r="P173" s="516"/>
      <c r="Q173" s="516"/>
      <c r="R173" s="521"/>
      <c r="T173" s="522"/>
      <c r="U173" s="516"/>
      <c r="V173" s="516"/>
      <c r="W173" s="516"/>
      <c r="X173" s="516"/>
      <c r="Y173" s="516"/>
      <c r="Z173" s="516"/>
      <c r="AA173" s="523"/>
      <c r="AT173" s="524" t="s">
        <v>303</v>
      </c>
      <c r="AU173" s="524" t="s">
        <v>81</v>
      </c>
      <c r="AV173" s="514" t="s">
        <v>81</v>
      </c>
      <c r="AW173" s="514" t="s">
        <v>34</v>
      </c>
      <c r="AX173" s="514" t="s">
        <v>71</v>
      </c>
      <c r="AY173" s="524" t="s">
        <v>134</v>
      </c>
    </row>
    <row r="174" spans="2:65" s="514" customFormat="1" ht="16.5" customHeight="1">
      <c r="B174" s="515"/>
      <c r="C174" s="516"/>
      <c r="D174" s="516"/>
      <c r="E174" s="517" t="s">
        <v>5</v>
      </c>
      <c r="F174" s="525" t="s">
        <v>1504</v>
      </c>
      <c r="G174" s="526"/>
      <c r="H174" s="526"/>
      <c r="I174" s="526"/>
      <c r="J174" s="516"/>
      <c r="K174" s="520">
        <v>27</v>
      </c>
      <c r="L174" s="526"/>
      <c r="M174" s="526"/>
      <c r="N174" s="516"/>
      <c r="O174" s="516"/>
      <c r="P174" s="516"/>
      <c r="Q174" s="516"/>
      <c r="R174" s="521"/>
      <c r="T174" s="522"/>
      <c r="U174" s="516"/>
      <c r="V174" s="516"/>
      <c r="W174" s="516"/>
      <c r="X174" s="516"/>
      <c r="Y174" s="516"/>
      <c r="Z174" s="516"/>
      <c r="AA174" s="523"/>
      <c r="AT174" s="524" t="s">
        <v>303</v>
      </c>
      <c r="AU174" s="524" t="s">
        <v>81</v>
      </c>
      <c r="AV174" s="514" t="s">
        <v>81</v>
      </c>
      <c r="AW174" s="514" t="s">
        <v>34</v>
      </c>
      <c r="AX174" s="514" t="s">
        <v>71</v>
      </c>
      <c r="AY174" s="524" t="s">
        <v>134</v>
      </c>
    </row>
    <row r="175" spans="2:65" s="527" customFormat="1" ht="16.5" customHeight="1">
      <c r="B175" s="528"/>
      <c r="C175" s="529"/>
      <c r="D175" s="529"/>
      <c r="E175" s="530" t="s">
        <v>5</v>
      </c>
      <c r="F175" s="531" t="s">
        <v>352</v>
      </c>
      <c r="G175" s="532"/>
      <c r="H175" s="532"/>
      <c r="I175" s="532"/>
      <c r="J175" s="529"/>
      <c r="K175" s="533">
        <v>148</v>
      </c>
      <c r="L175" s="532"/>
      <c r="M175" s="532"/>
      <c r="N175" s="529"/>
      <c r="O175" s="529"/>
      <c r="P175" s="529"/>
      <c r="Q175" s="529"/>
      <c r="R175" s="534"/>
      <c r="T175" s="535"/>
      <c r="U175" s="529"/>
      <c r="V175" s="529"/>
      <c r="W175" s="529"/>
      <c r="X175" s="529"/>
      <c r="Y175" s="529"/>
      <c r="Z175" s="529"/>
      <c r="AA175" s="536"/>
      <c r="AT175" s="537" t="s">
        <v>303</v>
      </c>
      <c r="AU175" s="537" t="s">
        <v>81</v>
      </c>
      <c r="AV175" s="527" t="s">
        <v>152</v>
      </c>
      <c r="AW175" s="527" t="s">
        <v>34</v>
      </c>
      <c r="AX175" s="527" t="s">
        <v>79</v>
      </c>
      <c r="AY175" s="537" t="s">
        <v>134</v>
      </c>
    </row>
    <row r="176" spans="2:65" s="486" customFormat="1" ht="29.85" customHeight="1">
      <c r="B176" s="487"/>
      <c r="C176" s="488"/>
      <c r="D176" s="498" t="s">
        <v>656</v>
      </c>
      <c r="E176" s="498"/>
      <c r="F176" s="498"/>
      <c r="G176" s="498"/>
      <c r="H176" s="498"/>
      <c r="I176" s="498"/>
      <c r="J176" s="498"/>
      <c r="K176" s="498"/>
      <c r="L176" s="571"/>
      <c r="M176" s="571"/>
      <c r="N176" s="499">
        <f>BK176</f>
        <v>0</v>
      </c>
      <c r="O176" s="500"/>
      <c r="P176" s="500"/>
      <c r="Q176" s="500"/>
      <c r="R176" s="491"/>
      <c r="T176" s="492"/>
      <c r="U176" s="488"/>
      <c r="V176" s="488"/>
      <c r="W176" s="493">
        <f>SUM(W177:W180)</f>
        <v>19.473161999999999</v>
      </c>
      <c r="X176" s="488"/>
      <c r="Y176" s="493">
        <f>SUM(Y177:Y180)</f>
        <v>0</v>
      </c>
      <c r="Z176" s="488"/>
      <c r="AA176" s="494">
        <f>SUM(AA177:AA180)</f>
        <v>0</v>
      </c>
      <c r="AR176" s="495" t="s">
        <v>79</v>
      </c>
      <c r="AT176" s="496" t="s">
        <v>70</v>
      </c>
      <c r="AU176" s="496" t="s">
        <v>79</v>
      </c>
      <c r="AY176" s="495" t="s">
        <v>134</v>
      </c>
      <c r="BK176" s="497">
        <f>SUM(BK177:BK180)</f>
        <v>0</v>
      </c>
    </row>
    <row r="177" spans="2:65" s="401" customFormat="1" ht="25.5" customHeight="1">
      <c r="B177" s="501"/>
      <c r="C177" s="502" t="s">
        <v>305</v>
      </c>
      <c r="D177" s="502" t="s">
        <v>137</v>
      </c>
      <c r="E177" s="503" t="s">
        <v>1211</v>
      </c>
      <c r="F177" s="504" t="s">
        <v>1505</v>
      </c>
      <c r="G177" s="504"/>
      <c r="H177" s="504"/>
      <c r="I177" s="504"/>
      <c r="J177" s="505" t="s">
        <v>256</v>
      </c>
      <c r="K177" s="506">
        <v>14.786</v>
      </c>
      <c r="L177" s="566"/>
      <c r="M177" s="567"/>
      <c r="N177" s="507">
        <f>ROUND(L177*K177,2)</f>
        <v>0</v>
      </c>
      <c r="O177" s="507"/>
      <c r="P177" s="507"/>
      <c r="Q177" s="507"/>
      <c r="R177" s="508"/>
      <c r="T177" s="509" t="s">
        <v>5</v>
      </c>
      <c r="U177" s="510" t="s">
        <v>42</v>
      </c>
      <c r="V177" s="511">
        <v>1.3169999999999999</v>
      </c>
      <c r="W177" s="511">
        <f>V177*K177</f>
        <v>19.473161999999999</v>
      </c>
      <c r="X177" s="511">
        <v>0</v>
      </c>
      <c r="Y177" s="511">
        <f>X177*K177</f>
        <v>0</v>
      </c>
      <c r="Z177" s="511">
        <v>0</v>
      </c>
      <c r="AA177" s="512">
        <f>Z177*K177</f>
        <v>0</v>
      </c>
      <c r="AR177" s="388" t="s">
        <v>152</v>
      </c>
      <c r="AT177" s="388" t="s">
        <v>137</v>
      </c>
      <c r="AU177" s="388" t="s">
        <v>81</v>
      </c>
      <c r="AY177" s="388" t="s">
        <v>134</v>
      </c>
      <c r="BE177" s="513">
        <f>IF(U177="základní",N177,0)</f>
        <v>0</v>
      </c>
      <c r="BF177" s="513">
        <f>IF(U177="snížená",N177,0)</f>
        <v>0</v>
      </c>
      <c r="BG177" s="513">
        <f>IF(U177="zákl. přenesená",N177,0)</f>
        <v>0</v>
      </c>
      <c r="BH177" s="513">
        <f>IF(U177="sníž. přenesená",N177,0)</f>
        <v>0</v>
      </c>
      <c r="BI177" s="513">
        <f>IF(U177="nulová",N177,0)</f>
        <v>0</v>
      </c>
      <c r="BJ177" s="388" t="s">
        <v>79</v>
      </c>
      <c r="BK177" s="513">
        <f>ROUND(L177*K177,2)</f>
        <v>0</v>
      </c>
      <c r="BL177" s="388" t="s">
        <v>152</v>
      </c>
      <c r="BM177" s="388" t="s">
        <v>1506</v>
      </c>
    </row>
    <row r="178" spans="2:65" s="514" customFormat="1" ht="16.5" customHeight="1">
      <c r="B178" s="515"/>
      <c r="C178" s="516"/>
      <c r="D178" s="516"/>
      <c r="E178" s="517" t="s">
        <v>5</v>
      </c>
      <c r="F178" s="518" t="s">
        <v>1507</v>
      </c>
      <c r="G178" s="519"/>
      <c r="H178" s="519"/>
      <c r="I178" s="519"/>
      <c r="J178" s="516"/>
      <c r="K178" s="520">
        <v>12.15</v>
      </c>
      <c r="L178" s="519"/>
      <c r="M178" s="519"/>
      <c r="N178" s="516"/>
      <c r="O178" s="516"/>
      <c r="P178" s="516"/>
      <c r="Q178" s="516"/>
      <c r="R178" s="521"/>
      <c r="T178" s="522"/>
      <c r="U178" s="516"/>
      <c r="V178" s="516"/>
      <c r="W178" s="516"/>
      <c r="X178" s="516"/>
      <c r="Y178" s="516"/>
      <c r="Z178" s="516"/>
      <c r="AA178" s="523"/>
      <c r="AT178" s="524" t="s">
        <v>303</v>
      </c>
      <c r="AU178" s="524" t="s">
        <v>81</v>
      </c>
      <c r="AV178" s="514" t="s">
        <v>81</v>
      </c>
      <c r="AW178" s="514" t="s">
        <v>34</v>
      </c>
      <c r="AX178" s="514" t="s">
        <v>71</v>
      </c>
      <c r="AY178" s="524" t="s">
        <v>134</v>
      </c>
    </row>
    <row r="179" spans="2:65" s="514" customFormat="1" ht="16.5" customHeight="1">
      <c r="B179" s="515"/>
      <c r="C179" s="516"/>
      <c r="D179" s="516"/>
      <c r="E179" s="517" t="s">
        <v>5</v>
      </c>
      <c r="F179" s="525" t="s">
        <v>1508</v>
      </c>
      <c r="G179" s="526"/>
      <c r="H179" s="526"/>
      <c r="I179" s="526"/>
      <c r="J179" s="516"/>
      <c r="K179" s="520">
        <v>2.6360999999999999</v>
      </c>
      <c r="L179" s="526"/>
      <c r="M179" s="526"/>
      <c r="N179" s="516"/>
      <c r="O179" s="516"/>
      <c r="P179" s="516"/>
      <c r="Q179" s="516"/>
      <c r="R179" s="521"/>
      <c r="T179" s="522"/>
      <c r="U179" s="516"/>
      <c r="V179" s="516"/>
      <c r="W179" s="516"/>
      <c r="X179" s="516"/>
      <c r="Y179" s="516"/>
      <c r="Z179" s="516"/>
      <c r="AA179" s="523"/>
      <c r="AT179" s="524" t="s">
        <v>303</v>
      </c>
      <c r="AU179" s="524" t="s">
        <v>81</v>
      </c>
      <c r="AV179" s="514" t="s">
        <v>81</v>
      </c>
      <c r="AW179" s="514" t="s">
        <v>34</v>
      </c>
      <c r="AX179" s="514" t="s">
        <v>71</v>
      </c>
      <c r="AY179" s="524" t="s">
        <v>134</v>
      </c>
    </row>
    <row r="180" spans="2:65" s="527" customFormat="1" ht="16.5" customHeight="1">
      <c r="B180" s="528"/>
      <c r="C180" s="529"/>
      <c r="D180" s="529"/>
      <c r="E180" s="530" t="s">
        <v>5</v>
      </c>
      <c r="F180" s="531" t="s">
        <v>352</v>
      </c>
      <c r="G180" s="532"/>
      <c r="H180" s="532"/>
      <c r="I180" s="532"/>
      <c r="J180" s="529"/>
      <c r="K180" s="533">
        <v>14.786099999999999</v>
      </c>
      <c r="L180" s="532"/>
      <c r="M180" s="532"/>
      <c r="N180" s="529"/>
      <c r="O180" s="529"/>
      <c r="P180" s="529"/>
      <c r="Q180" s="529"/>
      <c r="R180" s="534"/>
      <c r="T180" s="535"/>
      <c r="U180" s="529"/>
      <c r="V180" s="529"/>
      <c r="W180" s="529"/>
      <c r="X180" s="529"/>
      <c r="Y180" s="529"/>
      <c r="Z180" s="529"/>
      <c r="AA180" s="536"/>
      <c r="AT180" s="537" t="s">
        <v>303</v>
      </c>
      <c r="AU180" s="537" t="s">
        <v>81</v>
      </c>
      <c r="AV180" s="527" t="s">
        <v>152</v>
      </c>
      <c r="AW180" s="527" t="s">
        <v>34</v>
      </c>
      <c r="AX180" s="527" t="s">
        <v>79</v>
      </c>
      <c r="AY180" s="537" t="s">
        <v>134</v>
      </c>
    </row>
    <row r="181" spans="2:65" s="486" customFormat="1" ht="29.85" customHeight="1">
      <c r="B181" s="487"/>
      <c r="C181" s="488"/>
      <c r="D181" s="498" t="s">
        <v>202</v>
      </c>
      <c r="E181" s="498"/>
      <c r="F181" s="498"/>
      <c r="G181" s="498"/>
      <c r="H181" s="498"/>
      <c r="I181" s="498"/>
      <c r="J181" s="498"/>
      <c r="K181" s="498"/>
      <c r="L181" s="571"/>
      <c r="M181" s="571"/>
      <c r="N181" s="499">
        <f>BK181</f>
        <v>0</v>
      </c>
      <c r="O181" s="500"/>
      <c r="P181" s="500"/>
      <c r="Q181" s="500"/>
      <c r="R181" s="491"/>
      <c r="T181" s="492"/>
      <c r="U181" s="488"/>
      <c r="V181" s="488"/>
      <c r="W181" s="493">
        <f>SUM(W182:W318)</f>
        <v>420.74200000000008</v>
      </c>
      <c r="X181" s="488"/>
      <c r="Y181" s="493">
        <f>SUM(Y182:Y318)</f>
        <v>15.743209999999998</v>
      </c>
      <c r="Z181" s="488"/>
      <c r="AA181" s="494">
        <f>SUM(AA182:AA318)</f>
        <v>0</v>
      </c>
      <c r="AR181" s="495" t="s">
        <v>79</v>
      </c>
      <c r="AT181" s="496" t="s">
        <v>70</v>
      </c>
      <c r="AU181" s="496" t="s">
        <v>79</v>
      </c>
      <c r="AY181" s="495" t="s">
        <v>134</v>
      </c>
      <c r="BK181" s="497">
        <f>SUM(BK182:BK318)</f>
        <v>0</v>
      </c>
    </row>
    <row r="182" spans="2:65" s="401" customFormat="1" ht="38.25" customHeight="1">
      <c r="B182" s="501"/>
      <c r="C182" s="502" t="s">
        <v>310</v>
      </c>
      <c r="D182" s="502" t="s">
        <v>137</v>
      </c>
      <c r="E182" s="503" t="s">
        <v>1509</v>
      </c>
      <c r="F182" s="504" t="s">
        <v>1510</v>
      </c>
      <c r="G182" s="504"/>
      <c r="H182" s="504"/>
      <c r="I182" s="504"/>
      <c r="J182" s="505" t="s">
        <v>467</v>
      </c>
      <c r="K182" s="506">
        <v>6</v>
      </c>
      <c r="L182" s="566"/>
      <c r="M182" s="567"/>
      <c r="N182" s="507">
        <f>ROUND(L182*K182,2)</f>
        <v>0</v>
      </c>
      <c r="O182" s="507"/>
      <c r="P182" s="507"/>
      <c r="Q182" s="507"/>
      <c r="R182" s="508"/>
      <c r="T182" s="509" t="s">
        <v>5</v>
      </c>
      <c r="U182" s="510" t="s">
        <v>42</v>
      </c>
      <c r="V182" s="511">
        <v>14.823</v>
      </c>
      <c r="W182" s="511">
        <f>V182*K182</f>
        <v>88.938000000000002</v>
      </c>
      <c r="X182" s="511">
        <v>0</v>
      </c>
      <c r="Y182" s="511">
        <f>X182*K182</f>
        <v>0</v>
      </c>
      <c r="Z182" s="511">
        <v>0</v>
      </c>
      <c r="AA182" s="512">
        <f>Z182*K182</f>
        <v>0</v>
      </c>
      <c r="AR182" s="388" t="s">
        <v>152</v>
      </c>
      <c r="AT182" s="388" t="s">
        <v>137</v>
      </c>
      <c r="AU182" s="388" t="s">
        <v>81</v>
      </c>
      <c r="AY182" s="388" t="s">
        <v>134</v>
      </c>
      <c r="BE182" s="513">
        <f>IF(U182="základní",N182,0)</f>
        <v>0</v>
      </c>
      <c r="BF182" s="513">
        <f>IF(U182="snížená",N182,0)</f>
        <v>0</v>
      </c>
      <c r="BG182" s="513">
        <f>IF(U182="zákl. přenesená",N182,0)</f>
        <v>0</v>
      </c>
      <c r="BH182" s="513">
        <f>IF(U182="sníž. přenesená",N182,0)</f>
        <v>0</v>
      </c>
      <c r="BI182" s="513">
        <f>IF(U182="nulová",N182,0)</f>
        <v>0</v>
      </c>
      <c r="BJ182" s="388" t="s">
        <v>79</v>
      </c>
      <c r="BK182" s="513">
        <f>ROUND(L182*K182,2)</f>
        <v>0</v>
      </c>
      <c r="BL182" s="388" t="s">
        <v>152</v>
      </c>
      <c r="BM182" s="388" t="s">
        <v>1511</v>
      </c>
    </row>
    <row r="183" spans="2:65" s="401" customFormat="1" ht="16.5" customHeight="1">
      <c r="B183" s="501"/>
      <c r="C183" s="549" t="s">
        <v>314</v>
      </c>
      <c r="D183" s="549" t="s">
        <v>290</v>
      </c>
      <c r="E183" s="550" t="s">
        <v>1512</v>
      </c>
      <c r="F183" s="551" t="s">
        <v>1513</v>
      </c>
      <c r="G183" s="551"/>
      <c r="H183" s="551"/>
      <c r="I183" s="551"/>
      <c r="J183" s="552" t="s">
        <v>467</v>
      </c>
      <c r="K183" s="553">
        <v>2</v>
      </c>
      <c r="L183" s="573"/>
      <c r="M183" s="574"/>
      <c r="N183" s="554">
        <f>ROUND(L183*K183,2)</f>
        <v>0</v>
      </c>
      <c r="O183" s="507"/>
      <c r="P183" s="507"/>
      <c r="Q183" s="507"/>
      <c r="R183" s="508"/>
      <c r="T183" s="509" t="s">
        <v>5</v>
      </c>
      <c r="U183" s="510" t="s">
        <v>42</v>
      </c>
      <c r="V183" s="511">
        <v>0</v>
      </c>
      <c r="W183" s="511">
        <f>V183*K183</f>
        <v>0</v>
      </c>
      <c r="X183" s="511">
        <v>7.17E-2</v>
      </c>
      <c r="Y183" s="511">
        <f>X183*K183</f>
        <v>0.1434</v>
      </c>
      <c r="Z183" s="511">
        <v>0</v>
      </c>
      <c r="AA183" s="512">
        <f>Z183*K183</f>
        <v>0</v>
      </c>
      <c r="AR183" s="388" t="s">
        <v>168</v>
      </c>
      <c r="AT183" s="388" t="s">
        <v>290</v>
      </c>
      <c r="AU183" s="388" t="s">
        <v>81</v>
      </c>
      <c r="AY183" s="388" t="s">
        <v>134</v>
      </c>
      <c r="BE183" s="513">
        <f>IF(U183="základní",N183,0)</f>
        <v>0</v>
      </c>
      <c r="BF183" s="513">
        <f>IF(U183="snížená",N183,0)</f>
        <v>0</v>
      </c>
      <c r="BG183" s="513">
        <f>IF(U183="zákl. přenesená",N183,0)</f>
        <v>0</v>
      </c>
      <c r="BH183" s="513">
        <f>IF(U183="sníž. přenesená",N183,0)</f>
        <v>0</v>
      </c>
      <c r="BI183" s="513">
        <f>IF(U183="nulová",N183,0)</f>
        <v>0</v>
      </c>
      <c r="BJ183" s="388" t="s">
        <v>79</v>
      </c>
      <c r="BK183" s="513">
        <f>ROUND(L183*K183,2)</f>
        <v>0</v>
      </c>
      <c r="BL183" s="388" t="s">
        <v>152</v>
      </c>
      <c r="BM183" s="388" t="s">
        <v>1514</v>
      </c>
    </row>
    <row r="184" spans="2:65" s="514" customFormat="1" ht="16.5" customHeight="1">
      <c r="B184" s="515"/>
      <c r="C184" s="516"/>
      <c r="D184" s="516"/>
      <c r="E184" s="517" t="s">
        <v>5</v>
      </c>
      <c r="F184" s="518" t="s">
        <v>81</v>
      </c>
      <c r="G184" s="519"/>
      <c r="H184" s="519"/>
      <c r="I184" s="519"/>
      <c r="J184" s="516"/>
      <c r="K184" s="520">
        <v>2</v>
      </c>
      <c r="L184" s="568"/>
      <c r="M184" s="568"/>
      <c r="N184" s="516"/>
      <c r="O184" s="516"/>
      <c r="P184" s="516"/>
      <c r="Q184" s="516"/>
      <c r="R184" s="521"/>
      <c r="T184" s="522"/>
      <c r="U184" s="516"/>
      <c r="V184" s="516"/>
      <c r="W184" s="516"/>
      <c r="X184" s="516"/>
      <c r="Y184" s="516"/>
      <c r="Z184" s="516"/>
      <c r="AA184" s="523"/>
      <c r="AT184" s="524" t="s">
        <v>303</v>
      </c>
      <c r="AU184" s="524" t="s">
        <v>81</v>
      </c>
      <c r="AV184" s="514" t="s">
        <v>81</v>
      </c>
      <c r="AW184" s="514" t="s">
        <v>34</v>
      </c>
      <c r="AX184" s="514" t="s">
        <v>79</v>
      </c>
      <c r="AY184" s="524" t="s">
        <v>134</v>
      </c>
    </row>
    <row r="185" spans="2:65" s="401" customFormat="1" ht="16.5" customHeight="1">
      <c r="B185" s="501"/>
      <c r="C185" s="549" t="s">
        <v>318</v>
      </c>
      <c r="D185" s="549" t="s">
        <v>290</v>
      </c>
      <c r="E185" s="550" t="s">
        <v>1515</v>
      </c>
      <c r="F185" s="551" t="s">
        <v>1516</v>
      </c>
      <c r="G185" s="551"/>
      <c r="H185" s="551"/>
      <c r="I185" s="551"/>
      <c r="J185" s="552" t="s">
        <v>467</v>
      </c>
      <c r="K185" s="553">
        <v>3</v>
      </c>
      <c r="L185" s="573"/>
      <c r="M185" s="574"/>
      <c r="N185" s="554">
        <f>ROUND(L185*K185,2)</f>
        <v>0</v>
      </c>
      <c r="O185" s="507"/>
      <c r="P185" s="507"/>
      <c r="Q185" s="507"/>
      <c r="R185" s="508"/>
      <c r="T185" s="509" t="s">
        <v>5</v>
      </c>
      <c r="U185" s="510" t="s">
        <v>42</v>
      </c>
      <c r="V185" s="511">
        <v>0</v>
      </c>
      <c r="W185" s="511">
        <f>V185*K185</f>
        <v>0</v>
      </c>
      <c r="X185" s="511">
        <v>7.17E-2</v>
      </c>
      <c r="Y185" s="511">
        <f>X185*K185</f>
        <v>0.21510000000000001</v>
      </c>
      <c r="Z185" s="511">
        <v>0</v>
      </c>
      <c r="AA185" s="512">
        <f>Z185*K185</f>
        <v>0</v>
      </c>
      <c r="AR185" s="388" t="s">
        <v>168</v>
      </c>
      <c r="AT185" s="388" t="s">
        <v>290</v>
      </c>
      <c r="AU185" s="388" t="s">
        <v>81</v>
      </c>
      <c r="AY185" s="388" t="s">
        <v>134</v>
      </c>
      <c r="BE185" s="513">
        <f>IF(U185="základní",N185,0)</f>
        <v>0</v>
      </c>
      <c r="BF185" s="513">
        <f>IF(U185="snížená",N185,0)</f>
        <v>0</v>
      </c>
      <c r="BG185" s="513">
        <f>IF(U185="zákl. přenesená",N185,0)</f>
        <v>0</v>
      </c>
      <c r="BH185" s="513">
        <f>IF(U185="sníž. přenesená",N185,0)</f>
        <v>0</v>
      </c>
      <c r="BI185" s="513">
        <f>IF(U185="nulová",N185,0)</f>
        <v>0</v>
      </c>
      <c r="BJ185" s="388" t="s">
        <v>79</v>
      </c>
      <c r="BK185" s="513">
        <f>ROUND(L185*K185,2)</f>
        <v>0</v>
      </c>
      <c r="BL185" s="388" t="s">
        <v>152</v>
      </c>
      <c r="BM185" s="388" t="s">
        <v>1517</v>
      </c>
    </row>
    <row r="186" spans="2:65" s="514" customFormat="1" ht="16.5" customHeight="1">
      <c r="B186" s="515"/>
      <c r="C186" s="516"/>
      <c r="D186" s="516"/>
      <c r="E186" s="517" t="s">
        <v>5</v>
      </c>
      <c r="F186" s="518" t="s">
        <v>147</v>
      </c>
      <c r="G186" s="519"/>
      <c r="H186" s="519"/>
      <c r="I186" s="519"/>
      <c r="J186" s="516"/>
      <c r="K186" s="520">
        <v>3</v>
      </c>
      <c r="L186" s="568"/>
      <c r="M186" s="568"/>
      <c r="N186" s="516"/>
      <c r="O186" s="516"/>
      <c r="P186" s="516"/>
      <c r="Q186" s="516"/>
      <c r="R186" s="521"/>
      <c r="T186" s="522"/>
      <c r="U186" s="516"/>
      <c r="V186" s="516"/>
      <c r="W186" s="516"/>
      <c r="X186" s="516"/>
      <c r="Y186" s="516"/>
      <c r="Z186" s="516"/>
      <c r="AA186" s="523"/>
      <c r="AT186" s="524" t="s">
        <v>303</v>
      </c>
      <c r="AU186" s="524" t="s">
        <v>81</v>
      </c>
      <c r="AV186" s="514" t="s">
        <v>81</v>
      </c>
      <c r="AW186" s="514" t="s">
        <v>34</v>
      </c>
      <c r="AX186" s="514" t="s">
        <v>79</v>
      </c>
      <c r="AY186" s="524" t="s">
        <v>134</v>
      </c>
    </row>
    <row r="187" spans="2:65" s="401" customFormat="1" ht="16.5" customHeight="1">
      <c r="B187" s="501"/>
      <c r="C187" s="549" t="s">
        <v>323</v>
      </c>
      <c r="D187" s="549" t="s">
        <v>290</v>
      </c>
      <c r="E187" s="550" t="s">
        <v>1518</v>
      </c>
      <c r="F187" s="551" t="s">
        <v>1519</v>
      </c>
      <c r="G187" s="551"/>
      <c r="H187" s="551"/>
      <c r="I187" s="551"/>
      <c r="J187" s="552" t="s">
        <v>467</v>
      </c>
      <c r="K187" s="553">
        <v>1</v>
      </c>
      <c r="L187" s="573"/>
      <c r="M187" s="574"/>
      <c r="N187" s="554">
        <f>ROUND(L187*K187,2)</f>
        <v>0</v>
      </c>
      <c r="O187" s="507"/>
      <c r="P187" s="507"/>
      <c r="Q187" s="507"/>
      <c r="R187" s="508"/>
      <c r="T187" s="509" t="s">
        <v>5</v>
      </c>
      <c r="U187" s="510" t="s">
        <v>42</v>
      </c>
      <c r="V187" s="511">
        <v>0</v>
      </c>
      <c r="W187" s="511">
        <f>V187*K187</f>
        <v>0</v>
      </c>
      <c r="X187" s="511">
        <v>7.17E-2</v>
      </c>
      <c r="Y187" s="511">
        <f>X187*K187</f>
        <v>7.17E-2</v>
      </c>
      <c r="Z187" s="511">
        <v>0</v>
      </c>
      <c r="AA187" s="512">
        <f>Z187*K187</f>
        <v>0</v>
      </c>
      <c r="AR187" s="388" t="s">
        <v>168</v>
      </c>
      <c r="AT187" s="388" t="s">
        <v>290</v>
      </c>
      <c r="AU187" s="388" t="s">
        <v>81</v>
      </c>
      <c r="AY187" s="388" t="s">
        <v>134</v>
      </c>
      <c r="BE187" s="513">
        <f>IF(U187="základní",N187,0)</f>
        <v>0</v>
      </c>
      <c r="BF187" s="513">
        <f>IF(U187="snížená",N187,0)</f>
        <v>0</v>
      </c>
      <c r="BG187" s="513">
        <f>IF(U187="zákl. přenesená",N187,0)</f>
        <v>0</v>
      </c>
      <c r="BH187" s="513">
        <f>IF(U187="sníž. přenesená",N187,0)</f>
        <v>0</v>
      </c>
      <c r="BI187" s="513">
        <f>IF(U187="nulová",N187,0)</f>
        <v>0</v>
      </c>
      <c r="BJ187" s="388" t="s">
        <v>79</v>
      </c>
      <c r="BK187" s="513">
        <f>ROUND(L187*K187,2)</f>
        <v>0</v>
      </c>
      <c r="BL187" s="388" t="s">
        <v>152</v>
      </c>
      <c r="BM187" s="388" t="s">
        <v>1520</v>
      </c>
    </row>
    <row r="188" spans="2:65" s="514" customFormat="1" ht="16.5" customHeight="1">
      <c r="B188" s="515"/>
      <c r="C188" s="516"/>
      <c r="D188" s="516"/>
      <c r="E188" s="517" t="s">
        <v>5</v>
      </c>
      <c r="F188" s="518" t="s">
        <v>79</v>
      </c>
      <c r="G188" s="519"/>
      <c r="H188" s="519"/>
      <c r="I188" s="519"/>
      <c r="J188" s="516"/>
      <c r="K188" s="520">
        <v>1</v>
      </c>
      <c r="L188" s="568"/>
      <c r="M188" s="568"/>
      <c r="N188" s="516"/>
      <c r="O188" s="516"/>
      <c r="P188" s="516"/>
      <c r="Q188" s="516"/>
      <c r="R188" s="521"/>
      <c r="T188" s="522"/>
      <c r="U188" s="516"/>
      <c r="V188" s="516"/>
      <c r="W188" s="516"/>
      <c r="X188" s="516"/>
      <c r="Y188" s="516"/>
      <c r="Z188" s="516"/>
      <c r="AA188" s="523"/>
      <c r="AT188" s="524" t="s">
        <v>303</v>
      </c>
      <c r="AU188" s="524" t="s">
        <v>81</v>
      </c>
      <c r="AV188" s="514" t="s">
        <v>81</v>
      </c>
      <c r="AW188" s="514" t="s">
        <v>34</v>
      </c>
      <c r="AX188" s="514" t="s">
        <v>79</v>
      </c>
      <c r="AY188" s="524" t="s">
        <v>134</v>
      </c>
    </row>
    <row r="189" spans="2:65" s="401" customFormat="1" ht="16.5" customHeight="1">
      <c r="B189" s="501"/>
      <c r="C189" s="502" t="s">
        <v>328</v>
      </c>
      <c r="D189" s="502" t="s">
        <v>137</v>
      </c>
      <c r="E189" s="503" t="s">
        <v>1212</v>
      </c>
      <c r="F189" s="504" t="s">
        <v>1213</v>
      </c>
      <c r="G189" s="504"/>
      <c r="H189" s="504"/>
      <c r="I189" s="504"/>
      <c r="J189" s="505" t="s">
        <v>150</v>
      </c>
      <c r="K189" s="506">
        <v>1</v>
      </c>
      <c r="L189" s="566"/>
      <c r="M189" s="567"/>
      <c r="N189" s="507">
        <f>ROUND(L189*K189,2)</f>
        <v>0</v>
      </c>
      <c r="O189" s="507"/>
      <c r="P189" s="507"/>
      <c r="Q189" s="507"/>
      <c r="R189" s="508"/>
      <c r="T189" s="509" t="s">
        <v>5</v>
      </c>
      <c r="U189" s="510" t="s">
        <v>42</v>
      </c>
      <c r="V189" s="511">
        <v>0.622</v>
      </c>
      <c r="W189" s="511">
        <f>V189*K189</f>
        <v>0.622</v>
      </c>
      <c r="X189" s="511">
        <v>0</v>
      </c>
      <c r="Y189" s="511">
        <f>X189*K189</f>
        <v>0</v>
      </c>
      <c r="Z189" s="511">
        <v>0</v>
      </c>
      <c r="AA189" s="512">
        <f>Z189*K189</f>
        <v>0</v>
      </c>
      <c r="AR189" s="388" t="s">
        <v>152</v>
      </c>
      <c r="AT189" s="388" t="s">
        <v>137</v>
      </c>
      <c r="AU189" s="388" t="s">
        <v>81</v>
      </c>
      <c r="AY189" s="388" t="s">
        <v>134</v>
      </c>
      <c r="BE189" s="513">
        <f>IF(U189="základní",N189,0)</f>
        <v>0</v>
      </c>
      <c r="BF189" s="513">
        <f>IF(U189="snížená",N189,0)</f>
        <v>0</v>
      </c>
      <c r="BG189" s="513">
        <f>IF(U189="zákl. přenesená",N189,0)</f>
        <v>0</v>
      </c>
      <c r="BH189" s="513">
        <f>IF(U189="sníž. přenesená",N189,0)</f>
        <v>0</v>
      </c>
      <c r="BI189" s="513">
        <f>IF(U189="nulová",N189,0)</f>
        <v>0</v>
      </c>
      <c r="BJ189" s="388" t="s">
        <v>79</v>
      </c>
      <c r="BK189" s="513">
        <f>ROUND(L189*K189,2)</f>
        <v>0</v>
      </c>
      <c r="BL189" s="388" t="s">
        <v>152</v>
      </c>
      <c r="BM189" s="388" t="s">
        <v>1521</v>
      </c>
    </row>
    <row r="190" spans="2:65" s="401" customFormat="1" ht="16.5" customHeight="1">
      <c r="B190" s="501"/>
      <c r="C190" s="502" t="s">
        <v>333</v>
      </c>
      <c r="D190" s="502" t="s">
        <v>137</v>
      </c>
      <c r="E190" s="503" t="s">
        <v>1522</v>
      </c>
      <c r="F190" s="504" t="s">
        <v>1214</v>
      </c>
      <c r="G190" s="504"/>
      <c r="H190" s="504"/>
      <c r="I190" s="504"/>
      <c r="J190" s="505" t="s">
        <v>150</v>
      </c>
      <c r="K190" s="506">
        <v>1</v>
      </c>
      <c r="L190" s="566"/>
      <c r="M190" s="567"/>
      <c r="N190" s="507">
        <f>ROUND(L190*K190,2)</f>
        <v>0</v>
      </c>
      <c r="O190" s="507"/>
      <c r="P190" s="507"/>
      <c r="Q190" s="507"/>
      <c r="R190" s="508"/>
      <c r="T190" s="509" t="s">
        <v>5</v>
      </c>
      <c r="U190" s="510" t="s">
        <v>42</v>
      </c>
      <c r="V190" s="511">
        <v>0.622</v>
      </c>
      <c r="W190" s="511">
        <f>V190*K190</f>
        <v>0.622</v>
      </c>
      <c r="X190" s="511">
        <v>0</v>
      </c>
      <c r="Y190" s="511">
        <f>X190*K190</f>
        <v>0</v>
      </c>
      <c r="Z190" s="511">
        <v>0</v>
      </c>
      <c r="AA190" s="512">
        <f>Z190*K190</f>
        <v>0</v>
      </c>
      <c r="AR190" s="388" t="s">
        <v>152</v>
      </c>
      <c r="AT190" s="388" t="s">
        <v>137</v>
      </c>
      <c r="AU190" s="388" t="s">
        <v>81</v>
      </c>
      <c r="AY190" s="388" t="s">
        <v>134</v>
      </c>
      <c r="BE190" s="513">
        <f>IF(U190="základní",N190,0)</f>
        <v>0</v>
      </c>
      <c r="BF190" s="513">
        <f>IF(U190="snížená",N190,0)</f>
        <v>0</v>
      </c>
      <c r="BG190" s="513">
        <f>IF(U190="zákl. přenesená",N190,0)</f>
        <v>0</v>
      </c>
      <c r="BH190" s="513">
        <f>IF(U190="sníž. přenesená",N190,0)</f>
        <v>0</v>
      </c>
      <c r="BI190" s="513">
        <f>IF(U190="nulová",N190,0)</f>
        <v>0</v>
      </c>
      <c r="BJ190" s="388" t="s">
        <v>79</v>
      </c>
      <c r="BK190" s="513">
        <f>ROUND(L190*K190,2)</f>
        <v>0</v>
      </c>
      <c r="BL190" s="388" t="s">
        <v>152</v>
      </c>
      <c r="BM190" s="388" t="s">
        <v>1523</v>
      </c>
    </row>
    <row r="191" spans="2:65" s="401" customFormat="1" ht="38.25" customHeight="1">
      <c r="B191" s="501"/>
      <c r="C191" s="502" t="s">
        <v>338</v>
      </c>
      <c r="D191" s="502" t="s">
        <v>137</v>
      </c>
      <c r="E191" s="503" t="s">
        <v>1215</v>
      </c>
      <c r="F191" s="504" t="s">
        <v>1524</v>
      </c>
      <c r="G191" s="504"/>
      <c r="H191" s="504"/>
      <c r="I191" s="504"/>
      <c r="J191" s="505" t="s">
        <v>248</v>
      </c>
      <c r="K191" s="506">
        <v>120</v>
      </c>
      <c r="L191" s="566"/>
      <c r="M191" s="567"/>
      <c r="N191" s="507">
        <f>ROUND(L191*K191,2)</f>
        <v>0</v>
      </c>
      <c r="O191" s="507"/>
      <c r="P191" s="507"/>
      <c r="Q191" s="507"/>
      <c r="R191" s="508"/>
      <c r="T191" s="509" t="s">
        <v>5</v>
      </c>
      <c r="U191" s="510" t="s">
        <v>42</v>
      </c>
      <c r="V191" s="511">
        <v>0.86699999999999999</v>
      </c>
      <c r="W191" s="511">
        <f>V191*K191</f>
        <v>104.03999999999999</v>
      </c>
      <c r="X191" s="511">
        <v>0</v>
      </c>
      <c r="Y191" s="511">
        <f>X191*K191</f>
        <v>0</v>
      </c>
      <c r="Z191" s="511">
        <v>0</v>
      </c>
      <c r="AA191" s="512">
        <f>Z191*K191</f>
        <v>0</v>
      </c>
      <c r="AR191" s="388" t="s">
        <v>152</v>
      </c>
      <c r="AT191" s="388" t="s">
        <v>137</v>
      </c>
      <c r="AU191" s="388" t="s">
        <v>81</v>
      </c>
      <c r="AY191" s="388" t="s">
        <v>134</v>
      </c>
      <c r="BE191" s="513">
        <f>IF(U191="základní",N191,0)</f>
        <v>0</v>
      </c>
      <c r="BF191" s="513">
        <f>IF(U191="snížená",N191,0)</f>
        <v>0</v>
      </c>
      <c r="BG191" s="513">
        <f>IF(U191="zákl. přenesená",N191,0)</f>
        <v>0</v>
      </c>
      <c r="BH191" s="513">
        <f>IF(U191="sníž. přenesená",N191,0)</f>
        <v>0</v>
      </c>
      <c r="BI191" s="513">
        <f>IF(U191="nulová",N191,0)</f>
        <v>0</v>
      </c>
      <c r="BJ191" s="388" t="s">
        <v>79</v>
      </c>
      <c r="BK191" s="513">
        <f>ROUND(L191*K191,2)</f>
        <v>0</v>
      </c>
      <c r="BL191" s="388" t="s">
        <v>152</v>
      </c>
      <c r="BM191" s="388" t="s">
        <v>1525</v>
      </c>
    </row>
    <row r="192" spans="2:65" s="401" customFormat="1" ht="25.5" customHeight="1">
      <c r="B192" s="501"/>
      <c r="C192" s="549" t="s">
        <v>342</v>
      </c>
      <c r="D192" s="549" t="s">
        <v>290</v>
      </c>
      <c r="E192" s="550" t="s">
        <v>1526</v>
      </c>
      <c r="F192" s="551" t="s">
        <v>1527</v>
      </c>
      <c r="G192" s="551"/>
      <c r="H192" s="551"/>
      <c r="I192" s="551"/>
      <c r="J192" s="552" t="s">
        <v>248</v>
      </c>
      <c r="K192" s="553">
        <v>120</v>
      </c>
      <c r="L192" s="573"/>
      <c r="M192" s="574"/>
      <c r="N192" s="554">
        <f>ROUND(L192*K192,2)</f>
        <v>0</v>
      </c>
      <c r="O192" s="507"/>
      <c r="P192" s="507"/>
      <c r="Q192" s="507"/>
      <c r="R192" s="508"/>
      <c r="T192" s="509" t="s">
        <v>5</v>
      </c>
      <c r="U192" s="510" t="s">
        <v>42</v>
      </c>
      <c r="V192" s="511">
        <v>0</v>
      </c>
      <c r="W192" s="511">
        <f>V192*K192</f>
        <v>0</v>
      </c>
      <c r="X192" s="511">
        <v>7.17E-2</v>
      </c>
      <c r="Y192" s="511">
        <f>X192*K192</f>
        <v>8.6039999999999992</v>
      </c>
      <c r="Z192" s="511">
        <v>0</v>
      </c>
      <c r="AA192" s="512">
        <f>Z192*K192</f>
        <v>0</v>
      </c>
      <c r="AR192" s="388" t="s">
        <v>168</v>
      </c>
      <c r="AT192" s="388" t="s">
        <v>290</v>
      </c>
      <c r="AU192" s="388" t="s">
        <v>81</v>
      </c>
      <c r="AY192" s="388" t="s">
        <v>134</v>
      </c>
      <c r="BE192" s="513">
        <f>IF(U192="základní",N192,0)</f>
        <v>0</v>
      </c>
      <c r="BF192" s="513">
        <f>IF(U192="snížená",N192,0)</f>
        <v>0</v>
      </c>
      <c r="BG192" s="513">
        <f>IF(U192="zákl. přenesená",N192,0)</f>
        <v>0</v>
      </c>
      <c r="BH192" s="513">
        <f>IF(U192="sníž. přenesená",N192,0)</f>
        <v>0</v>
      </c>
      <c r="BI192" s="513">
        <f>IF(U192="nulová",N192,0)</f>
        <v>0</v>
      </c>
      <c r="BJ192" s="388" t="s">
        <v>79</v>
      </c>
      <c r="BK192" s="513">
        <f>ROUND(L192*K192,2)</f>
        <v>0</v>
      </c>
      <c r="BL192" s="388" t="s">
        <v>152</v>
      </c>
      <c r="BM192" s="388" t="s">
        <v>1528</v>
      </c>
    </row>
    <row r="193" spans="2:65" s="514" customFormat="1" ht="16.5" customHeight="1">
      <c r="B193" s="515"/>
      <c r="C193" s="516"/>
      <c r="D193" s="516"/>
      <c r="E193" s="517" t="s">
        <v>5</v>
      </c>
      <c r="F193" s="518" t="s">
        <v>1529</v>
      </c>
      <c r="G193" s="519"/>
      <c r="H193" s="519"/>
      <c r="I193" s="519"/>
      <c r="J193" s="516"/>
      <c r="K193" s="520">
        <v>120</v>
      </c>
      <c r="L193" s="568"/>
      <c r="M193" s="568"/>
      <c r="N193" s="516"/>
      <c r="O193" s="516"/>
      <c r="P193" s="516"/>
      <c r="Q193" s="516"/>
      <c r="R193" s="521"/>
      <c r="T193" s="522"/>
      <c r="U193" s="516"/>
      <c r="V193" s="516"/>
      <c r="W193" s="516"/>
      <c r="X193" s="516"/>
      <c r="Y193" s="516"/>
      <c r="Z193" s="516"/>
      <c r="AA193" s="523"/>
      <c r="AT193" s="524" t="s">
        <v>303</v>
      </c>
      <c r="AU193" s="524" t="s">
        <v>81</v>
      </c>
      <c r="AV193" s="514" t="s">
        <v>81</v>
      </c>
      <c r="AW193" s="514" t="s">
        <v>34</v>
      </c>
      <c r="AX193" s="514" t="s">
        <v>79</v>
      </c>
      <c r="AY193" s="524" t="s">
        <v>134</v>
      </c>
    </row>
    <row r="194" spans="2:65" s="401" customFormat="1" ht="38.25" customHeight="1">
      <c r="B194" s="501"/>
      <c r="C194" s="502" t="s">
        <v>347</v>
      </c>
      <c r="D194" s="502" t="s">
        <v>137</v>
      </c>
      <c r="E194" s="503" t="s">
        <v>1530</v>
      </c>
      <c r="F194" s="504" t="s">
        <v>1531</v>
      </c>
      <c r="G194" s="504"/>
      <c r="H194" s="504"/>
      <c r="I194" s="504"/>
      <c r="J194" s="505" t="s">
        <v>467</v>
      </c>
      <c r="K194" s="506">
        <v>2</v>
      </c>
      <c r="L194" s="566"/>
      <c r="M194" s="567"/>
      <c r="N194" s="507">
        <f>ROUND(L194*K194,2)</f>
        <v>0</v>
      </c>
      <c r="O194" s="507"/>
      <c r="P194" s="507"/>
      <c r="Q194" s="507"/>
      <c r="R194" s="508"/>
      <c r="T194" s="509" t="s">
        <v>5</v>
      </c>
      <c r="U194" s="510" t="s">
        <v>42</v>
      </c>
      <c r="V194" s="511">
        <v>1.5269999999999999</v>
      </c>
      <c r="W194" s="511">
        <f>V194*K194</f>
        <v>3.0539999999999998</v>
      </c>
      <c r="X194" s="511">
        <v>0</v>
      </c>
      <c r="Y194" s="511">
        <f>X194*K194</f>
        <v>0</v>
      </c>
      <c r="Z194" s="511">
        <v>0</v>
      </c>
      <c r="AA194" s="512">
        <f>Z194*K194</f>
        <v>0</v>
      </c>
      <c r="AR194" s="388" t="s">
        <v>152</v>
      </c>
      <c r="AT194" s="388" t="s">
        <v>137</v>
      </c>
      <c r="AU194" s="388" t="s">
        <v>81</v>
      </c>
      <c r="AY194" s="388" t="s">
        <v>134</v>
      </c>
      <c r="BE194" s="513">
        <f>IF(U194="základní",N194,0)</f>
        <v>0</v>
      </c>
      <c r="BF194" s="513">
        <f>IF(U194="snížená",N194,0)</f>
        <v>0</v>
      </c>
      <c r="BG194" s="513">
        <f>IF(U194="zákl. přenesená",N194,0)</f>
        <v>0</v>
      </c>
      <c r="BH194" s="513">
        <f>IF(U194="sníž. přenesená",N194,0)</f>
        <v>0</v>
      </c>
      <c r="BI194" s="513">
        <f>IF(U194="nulová",N194,0)</f>
        <v>0</v>
      </c>
      <c r="BJ194" s="388" t="s">
        <v>79</v>
      </c>
      <c r="BK194" s="513">
        <f>ROUND(L194*K194,2)</f>
        <v>0</v>
      </c>
      <c r="BL194" s="388" t="s">
        <v>152</v>
      </c>
      <c r="BM194" s="388" t="s">
        <v>1532</v>
      </c>
    </row>
    <row r="195" spans="2:65" s="401" customFormat="1" ht="38.25" customHeight="1">
      <c r="B195" s="501"/>
      <c r="C195" s="549" t="s">
        <v>353</v>
      </c>
      <c r="D195" s="549" t="s">
        <v>290</v>
      </c>
      <c r="E195" s="550" t="s">
        <v>1533</v>
      </c>
      <c r="F195" s="551" t="s">
        <v>1534</v>
      </c>
      <c r="G195" s="551"/>
      <c r="H195" s="551"/>
      <c r="I195" s="551"/>
      <c r="J195" s="552" t="s">
        <v>467</v>
      </c>
      <c r="K195" s="553">
        <v>2</v>
      </c>
      <c r="L195" s="573"/>
      <c r="M195" s="574"/>
      <c r="N195" s="554">
        <f>ROUND(L195*K195,2)</f>
        <v>0</v>
      </c>
      <c r="O195" s="507"/>
      <c r="P195" s="507"/>
      <c r="Q195" s="507"/>
      <c r="R195" s="508"/>
      <c r="T195" s="509" t="s">
        <v>5</v>
      </c>
      <c r="U195" s="510" t="s">
        <v>42</v>
      </c>
      <c r="V195" s="511">
        <v>0</v>
      </c>
      <c r="W195" s="511">
        <f>V195*K195</f>
        <v>0</v>
      </c>
      <c r="X195" s="511">
        <v>7.7999999999999996E-3</v>
      </c>
      <c r="Y195" s="511">
        <f>X195*K195</f>
        <v>1.5599999999999999E-2</v>
      </c>
      <c r="Z195" s="511">
        <v>0</v>
      </c>
      <c r="AA195" s="512">
        <f>Z195*K195</f>
        <v>0</v>
      </c>
      <c r="AR195" s="388" t="s">
        <v>168</v>
      </c>
      <c r="AT195" s="388" t="s">
        <v>290</v>
      </c>
      <c r="AU195" s="388" t="s">
        <v>81</v>
      </c>
      <c r="AY195" s="388" t="s">
        <v>134</v>
      </c>
      <c r="BE195" s="513">
        <f>IF(U195="základní",N195,0)</f>
        <v>0</v>
      </c>
      <c r="BF195" s="513">
        <f>IF(U195="snížená",N195,0)</f>
        <v>0</v>
      </c>
      <c r="BG195" s="513">
        <f>IF(U195="zákl. přenesená",N195,0)</f>
        <v>0</v>
      </c>
      <c r="BH195" s="513">
        <f>IF(U195="sníž. přenesená",N195,0)</f>
        <v>0</v>
      </c>
      <c r="BI195" s="513">
        <f>IF(U195="nulová",N195,0)</f>
        <v>0</v>
      </c>
      <c r="BJ195" s="388" t="s">
        <v>79</v>
      </c>
      <c r="BK195" s="513">
        <f>ROUND(L195*K195,2)</f>
        <v>0</v>
      </c>
      <c r="BL195" s="388" t="s">
        <v>152</v>
      </c>
      <c r="BM195" s="388" t="s">
        <v>1535</v>
      </c>
    </row>
    <row r="196" spans="2:65" s="401" customFormat="1" ht="25.5" customHeight="1">
      <c r="B196" s="501"/>
      <c r="C196" s="502" t="s">
        <v>357</v>
      </c>
      <c r="D196" s="502" t="s">
        <v>137</v>
      </c>
      <c r="E196" s="503" t="s">
        <v>1536</v>
      </c>
      <c r="F196" s="504" t="s">
        <v>1537</v>
      </c>
      <c r="G196" s="504"/>
      <c r="H196" s="504"/>
      <c r="I196" s="504"/>
      <c r="J196" s="505" t="s">
        <v>467</v>
      </c>
      <c r="K196" s="506">
        <v>3</v>
      </c>
      <c r="L196" s="566"/>
      <c r="M196" s="567"/>
      <c r="N196" s="507">
        <f>ROUND(L196*K196,2)</f>
        <v>0</v>
      </c>
      <c r="O196" s="507"/>
      <c r="P196" s="507"/>
      <c r="Q196" s="507"/>
      <c r="R196" s="508"/>
      <c r="T196" s="509" t="s">
        <v>5</v>
      </c>
      <c r="U196" s="510" t="s">
        <v>42</v>
      </c>
      <c r="V196" s="511">
        <v>0.75900000000000001</v>
      </c>
      <c r="W196" s="511">
        <f>V196*K196</f>
        <v>2.2770000000000001</v>
      </c>
      <c r="X196" s="511">
        <v>1.67E-3</v>
      </c>
      <c r="Y196" s="511">
        <f>X196*K196</f>
        <v>5.0100000000000006E-3</v>
      </c>
      <c r="Z196" s="511">
        <v>0</v>
      </c>
      <c r="AA196" s="512">
        <f>Z196*K196</f>
        <v>0</v>
      </c>
      <c r="AR196" s="388" t="s">
        <v>152</v>
      </c>
      <c r="AT196" s="388" t="s">
        <v>137</v>
      </c>
      <c r="AU196" s="388" t="s">
        <v>81</v>
      </c>
      <c r="AY196" s="388" t="s">
        <v>134</v>
      </c>
      <c r="BE196" s="513">
        <f>IF(U196="základní",N196,0)</f>
        <v>0</v>
      </c>
      <c r="BF196" s="513">
        <f>IF(U196="snížená",N196,0)</f>
        <v>0</v>
      </c>
      <c r="BG196" s="513">
        <f>IF(U196="zákl. přenesená",N196,0)</f>
        <v>0</v>
      </c>
      <c r="BH196" s="513">
        <f>IF(U196="sníž. přenesená",N196,0)</f>
        <v>0</v>
      </c>
      <c r="BI196" s="513">
        <f>IF(U196="nulová",N196,0)</f>
        <v>0</v>
      </c>
      <c r="BJ196" s="388" t="s">
        <v>79</v>
      </c>
      <c r="BK196" s="513">
        <f>ROUND(L196*K196,2)</f>
        <v>0</v>
      </c>
      <c r="BL196" s="388" t="s">
        <v>152</v>
      </c>
      <c r="BM196" s="388" t="s">
        <v>1538</v>
      </c>
    </row>
    <row r="197" spans="2:65" s="401" customFormat="1" ht="25.5" customHeight="1">
      <c r="B197" s="501"/>
      <c r="C197" s="549" t="s">
        <v>362</v>
      </c>
      <c r="D197" s="549" t="s">
        <v>290</v>
      </c>
      <c r="E197" s="550" t="s">
        <v>1539</v>
      </c>
      <c r="F197" s="551" t="s">
        <v>1540</v>
      </c>
      <c r="G197" s="551"/>
      <c r="H197" s="551"/>
      <c r="I197" s="551"/>
      <c r="J197" s="552" t="s">
        <v>467</v>
      </c>
      <c r="K197" s="553">
        <v>2</v>
      </c>
      <c r="L197" s="573"/>
      <c r="M197" s="574"/>
      <c r="N197" s="554">
        <f>ROUND(L197*K197,2)</f>
        <v>0</v>
      </c>
      <c r="O197" s="507"/>
      <c r="P197" s="507"/>
      <c r="Q197" s="507"/>
      <c r="R197" s="508"/>
      <c r="T197" s="509" t="s">
        <v>5</v>
      </c>
      <c r="U197" s="510" t="s">
        <v>42</v>
      </c>
      <c r="V197" s="511">
        <v>0</v>
      </c>
      <c r="W197" s="511">
        <f>V197*K197</f>
        <v>0</v>
      </c>
      <c r="X197" s="511">
        <v>8.0000000000000002E-3</v>
      </c>
      <c r="Y197" s="511">
        <f>X197*K197</f>
        <v>1.6E-2</v>
      </c>
      <c r="Z197" s="511">
        <v>0</v>
      </c>
      <c r="AA197" s="512">
        <f>Z197*K197</f>
        <v>0</v>
      </c>
      <c r="AR197" s="388" t="s">
        <v>168</v>
      </c>
      <c r="AT197" s="388" t="s">
        <v>290</v>
      </c>
      <c r="AU197" s="388" t="s">
        <v>81</v>
      </c>
      <c r="AY197" s="388" t="s">
        <v>134</v>
      </c>
      <c r="BE197" s="513">
        <f>IF(U197="základní",N197,0)</f>
        <v>0</v>
      </c>
      <c r="BF197" s="513">
        <f>IF(U197="snížená",N197,0)</f>
        <v>0</v>
      </c>
      <c r="BG197" s="513">
        <f>IF(U197="zákl. přenesená",N197,0)</f>
        <v>0</v>
      </c>
      <c r="BH197" s="513">
        <f>IF(U197="sníž. přenesená",N197,0)</f>
        <v>0</v>
      </c>
      <c r="BI197" s="513">
        <f>IF(U197="nulová",N197,0)</f>
        <v>0</v>
      </c>
      <c r="BJ197" s="388" t="s">
        <v>79</v>
      </c>
      <c r="BK197" s="513">
        <f>ROUND(L197*K197,2)</f>
        <v>0</v>
      </c>
      <c r="BL197" s="388" t="s">
        <v>152</v>
      </c>
      <c r="BM197" s="388" t="s">
        <v>1541</v>
      </c>
    </row>
    <row r="198" spans="2:65" s="401" customFormat="1" ht="25.5" customHeight="1">
      <c r="B198" s="501"/>
      <c r="C198" s="549" t="s">
        <v>367</v>
      </c>
      <c r="D198" s="549" t="s">
        <v>290</v>
      </c>
      <c r="E198" s="550" t="s">
        <v>1542</v>
      </c>
      <c r="F198" s="551" t="s">
        <v>1543</v>
      </c>
      <c r="G198" s="551"/>
      <c r="H198" s="551"/>
      <c r="I198" s="551"/>
      <c r="J198" s="552" t="s">
        <v>248</v>
      </c>
      <c r="K198" s="553">
        <v>1</v>
      </c>
      <c r="L198" s="573"/>
      <c r="M198" s="574"/>
      <c r="N198" s="554">
        <f>ROUND(L198*K198,2)</f>
        <v>0</v>
      </c>
      <c r="O198" s="507"/>
      <c r="P198" s="507"/>
      <c r="Q198" s="507"/>
      <c r="R198" s="508"/>
      <c r="T198" s="509" t="s">
        <v>5</v>
      </c>
      <c r="U198" s="510" t="s">
        <v>42</v>
      </c>
      <c r="V198" s="511">
        <v>0</v>
      </c>
      <c r="W198" s="511">
        <f>V198*K198</f>
        <v>0</v>
      </c>
      <c r="X198" s="511">
        <v>7.8E-2</v>
      </c>
      <c r="Y198" s="511">
        <f>X198*K198</f>
        <v>7.8E-2</v>
      </c>
      <c r="Z198" s="511">
        <v>0</v>
      </c>
      <c r="AA198" s="512">
        <f>Z198*K198</f>
        <v>0</v>
      </c>
      <c r="AR198" s="388" t="s">
        <v>168</v>
      </c>
      <c r="AT198" s="388" t="s">
        <v>290</v>
      </c>
      <c r="AU198" s="388" t="s">
        <v>81</v>
      </c>
      <c r="AY198" s="388" t="s">
        <v>134</v>
      </c>
      <c r="BE198" s="513">
        <f>IF(U198="základní",N198,0)</f>
        <v>0</v>
      </c>
      <c r="BF198" s="513">
        <f>IF(U198="snížená",N198,0)</f>
        <v>0</v>
      </c>
      <c r="BG198" s="513">
        <f>IF(U198="zákl. přenesená",N198,0)</f>
        <v>0</v>
      </c>
      <c r="BH198" s="513">
        <f>IF(U198="sníž. přenesená",N198,0)</f>
        <v>0</v>
      </c>
      <c r="BI198" s="513">
        <f>IF(U198="nulová",N198,0)</f>
        <v>0</v>
      </c>
      <c r="BJ198" s="388" t="s">
        <v>79</v>
      </c>
      <c r="BK198" s="513">
        <f>ROUND(L198*K198,2)</f>
        <v>0</v>
      </c>
      <c r="BL198" s="388" t="s">
        <v>152</v>
      </c>
      <c r="BM198" s="388" t="s">
        <v>1544</v>
      </c>
    </row>
    <row r="199" spans="2:65" s="514" customFormat="1" ht="16.5" customHeight="1">
      <c r="B199" s="515"/>
      <c r="C199" s="516"/>
      <c r="D199" s="516"/>
      <c r="E199" s="517" t="s">
        <v>5</v>
      </c>
      <c r="F199" s="518" t="s">
        <v>79</v>
      </c>
      <c r="G199" s="519"/>
      <c r="H199" s="519"/>
      <c r="I199" s="519"/>
      <c r="J199" s="516"/>
      <c r="K199" s="520">
        <v>1</v>
      </c>
      <c r="L199" s="568"/>
      <c r="M199" s="568"/>
      <c r="N199" s="516"/>
      <c r="O199" s="516"/>
      <c r="P199" s="516"/>
      <c r="Q199" s="516"/>
      <c r="R199" s="521"/>
      <c r="T199" s="522"/>
      <c r="U199" s="516"/>
      <c r="V199" s="516"/>
      <c r="W199" s="516"/>
      <c r="X199" s="516"/>
      <c r="Y199" s="516"/>
      <c r="Z199" s="516"/>
      <c r="AA199" s="523"/>
      <c r="AT199" s="524" t="s">
        <v>303</v>
      </c>
      <c r="AU199" s="524" t="s">
        <v>81</v>
      </c>
      <c r="AV199" s="514" t="s">
        <v>81</v>
      </c>
      <c r="AW199" s="514" t="s">
        <v>34</v>
      </c>
      <c r="AX199" s="514" t="s">
        <v>79</v>
      </c>
      <c r="AY199" s="524" t="s">
        <v>134</v>
      </c>
    </row>
    <row r="200" spans="2:65" s="401" customFormat="1" ht="38.25" customHeight="1">
      <c r="B200" s="501"/>
      <c r="C200" s="502" t="s">
        <v>372</v>
      </c>
      <c r="D200" s="502" t="s">
        <v>137</v>
      </c>
      <c r="E200" s="503" t="s">
        <v>1545</v>
      </c>
      <c r="F200" s="504" t="s">
        <v>1546</v>
      </c>
      <c r="G200" s="504"/>
      <c r="H200" s="504"/>
      <c r="I200" s="504"/>
      <c r="J200" s="505" t="s">
        <v>467</v>
      </c>
      <c r="K200" s="506">
        <v>3</v>
      </c>
      <c r="L200" s="566"/>
      <c r="M200" s="567"/>
      <c r="N200" s="507">
        <f>ROUND(L200*K200,2)</f>
        <v>0</v>
      </c>
      <c r="O200" s="507"/>
      <c r="P200" s="507"/>
      <c r="Q200" s="507"/>
      <c r="R200" s="508"/>
      <c r="T200" s="509" t="s">
        <v>5</v>
      </c>
      <c r="U200" s="510" t="s">
        <v>42</v>
      </c>
      <c r="V200" s="511">
        <v>1.5920000000000001</v>
      </c>
      <c r="W200" s="511">
        <f>V200*K200</f>
        <v>4.7759999999999998</v>
      </c>
      <c r="X200" s="511">
        <v>0</v>
      </c>
      <c r="Y200" s="511">
        <f>X200*K200</f>
        <v>0</v>
      </c>
      <c r="Z200" s="511">
        <v>0</v>
      </c>
      <c r="AA200" s="512">
        <f>Z200*K200</f>
        <v>0</v>
      </c>
      <c r="AR200" s="388" t="s">
        <v>152</v>
      </c>
      <c r="AT200" s="388" t="s">
        <v>137</v>
      </c>
      <c r="AU200" s="388" t="s">
        <v>81</v>
      </c>
      <c r="AY200" s="388" t="s">
        <v>134</v>
      </c>
      <c r="BE200" s="513">
        <f>IF(U200="základní",N200,0)</f>
        <v>0</v>
      </c>
      <c r="BF200" s="513">
        <f>IF(U200="snížená",N200,0)</f>
        <v>0</v>
      </c>
      <c r="BG200" s="513">
        <f>IF(U200="zákl. přenesená",N200,0)</f>
        <v>0</v>
      </c>
      <c r="BH200" s="513">
        <f>IF(U200="sníž. přenesená",N200,0)</f>
        <v>0</v>
      </c>
      <c r="BI200" s="513">
        <f>IF(U200="nulová",N200,0)</f>
        <v>0</v>
      </c>
      <c r="BJ200" s="388" t="s">
        <v>79</v>
      </c>
      <c r="BK200" s="513">
        <f>ROUND(L200*K200,2)</f>
        <v>0</v>
      </c>
      <c r="BL200" s="388" t="s">
        <v>152</v>
      </c>
      <c r="BM200" s="388" t="s">
        <v>1547</v>
      </c>
    </row>
    <row r="201" spans="2:65" s="401" customFormat="1" ht="38.25" customHeight="1">
      <c r="B201" s="501"/>
      <c r="C201" s="549" t="s">
        <v>377</v>
      </c>
      <c r="D201" s="549" t="s">
        <v>290</v>
      </c>
      <c r="E201" s="550" t="s">
        <v>1548</v>
      </c>
      <c r="F201" s="551" t="s">
        <v>1549</v>
      </c>
      <c r="G201" s="551"/>
      <c r="H201" s="551"/>
      <c r="I201" s="551"/>
      <c r="J201" s="552" t="s">
        <v>467</v>
      </c>
      <c r="K201" s="553">
        <v>3</v>
      </c>
      <c r="L201" s="573"/>
      <c r="M201" s="574"/>
      <c r="N201" s="554">
        <f>ROUND(L201*K201,2)</f>
        <v>0</v>
      </c>
      <c r="O201" s="507"/>
      <c r="P201" s="507"/>
      <c r="Q201" s="507"/>
      <c r="R201" s="508"/>
      <c r="T201" s="509" t="s">
        <v>5</v>
      </c>
      <c r="U201" s="510" t="s">
        <v>42</v>
      </c>
      <c r="V201" s="511">
        <v>0</v>
      </c>
      <c r="W201" s="511">
        <f>V201*K201</f>
        <v>0</v>
      </c>
      <c r="X201" s="511">
        <v>1.0800000000000001E-2</v>
      </c>
      <c r="Y201" s="511">
        <f>X201*K201</f>
        <v>3.2399999999999998E-2</v>
      </c>
      <c r="Z201" s="511">
        <v>0</v>
      </c>
      <c r="AA201" s="512">
        <f>Z201*K201</f>
        <v>0</v>
      </c>
      <c r="AR201" s="388" t="s">
        <v>168</v>
      </c>
      <c r="AT201" s="388" t="s">
        <v>290</v>
      </c>
      <c r="AU201" s="388" t="s">
        <v>81</v>
      </c>
      <c r="AY201" s="388" t="s">
        <v>134</v>
      </c>
      <c r="BE201" s="513">
        <f>IF(U201="základní",N201,0)</f>
        <v>0</v>
      </c>
      <c r="BF201" s="513">
        <f>IF(U201="snížená",N201,0)</f>
        <v>0</v>
      </c>
      <c r="BG201" s="513">
        <f>IF(U201="zákl. přenesená",N201,0)</f>
        <v>0</v>
      </c>
      <c r="BH201" s="513">
        <f>IF(U201="sníž. přenesená",N201,0)</f>
        <v>0</v>
      </c>
      <c r="BI201" s="513">
        <f>IF(U201="nulová",N201,0)</f>
        <v>0</v>
      </c>
      <c r="BJ201" s="388" t="s">
        <v>79</v>
      </c>
      <c r="BK201" s="513">
        <f>ROUND(L201*K201,2)</f>
        <v>0</v>
      </c>
      <c r="BL201" s="388" t="s">
        <v>152</v>
      </c>
      <c r="BM201" s="388" t="s">
        <v>1550</v>
      </c>
    </row>
    <row r="202" spans="2:65" s="514" customFormat="1" ht="16.5" customHeight="1">
      <c r="B202" s="515"/>
      <c r="C202" s="516"/>
      <c r="D202" s="516"/>
      <c r="E202" s="517" t="s">
        <v>5</v>
      </c>
      <c r="F202" s="518" t="s">
        <v>147</v>
      </c>
      <c r="G202" s="519"/>
      <c r="H202" s="519"/>
      <c r="I202" s="519"/>
      <c r="J202" s="516"/>
      <c r="K202" s="520">
        <v>3</v>
      </c>
      <c r="L202" s="568"/>
      <c r="M202" s="568"/>
      <c r="N202" s="516"/>
      <c r="O202" s="516"/>
      <c r="P202" s="516"/>
      <c r="Q202" s="516"/>
      <c r="R202" s="521"/>
      <c r="T202" s="522"/>
      <c r="U202" s="516"/>
      <c r="V202" s="516"/>
      <c r="W202" s="516"/>
      <c r="X202" s="516"/>
      <c r="Y202" s="516"/>
      <c r="Z202" s="516"/>
      <c r="AA202" s="523"/>
      <c r="AT202" s="524" t="s">
        <v>303</v>
      </c>
      <c r="AU202" s="524" t="s">
        <v>81</v>
      </c>
      <c r="AV202" s="514" t="s">
        <v>81</v>
      </c>
      <c r="AW202" s="514" t="s">
        <v>34</v>
      </c>
      <c r="AX202" s="514" t="s">
        <v>79</v>
      </c>
      <c r="AY202" s="524" t="s">
        <v>134</v>
      </c>
    </row>
    <row r="203" spans="2:65" s="401" customFormat="1" ht="25.5" customHeight="1">
      <c r="B203" s="501"/>
      <c r="C203" s="502" t="s">
        <v>382</v>
      </c>
      <c r="D203" s="502" t="s">
        <v>137</v>
      </c>
      <c r="E203" s="503" t="s">
        <v>1551</v>
      </c>
      <c r="F203" s="504" t="s">
        <v>1552</v>
      </c>
      <c r="G203" s="504"/>
      <c r="H203" s="504"/>
      <c r="I203" s="504"/>
      <c r="J203" s="505" t="s">
        <v>467</v>
      </c>
      <c r="K203" s="506">
        <v>3</v>
      </c>
      <c r="L203" s="566"/>
      <c r="M203" s="567"/>
      <c r="N203" s="507">
        <f>ROUND(L203*K203,2)</f>
        <v>0</v>
      </c>
      <c r="O203" s="507"/>
      <c r="P203" s="507"/>
      <c r="Q203" s="507"/>
      <c r="R203" s="508"/>
      <c r="T203" s="509" t="s">
        <v>5</v>
      </c>
      <c r="U203" s="510" t="s">
        <v>42</v>
      </c>
      <c r="V203" s="511">
        <v>0.85599999999999998</v>
      </c>
      <c r="W203" s="511">
        <f>V203*K203</f>
        <v>2.5680000000000001</v>
      </c>
      <c r="X203" s="511">
        <v>1.67E-3</v>
      </c>
      <c r="Y203" s="511">
        <f>X203*K203</f>
        <v>5.0100000000000006E-3</v>
      </c>
      <c r="Z203" s="511">
        <v>0</v>
      </c>
      <c r="AA203" s="512">
        <f>Z203*K203</f>
        <v>0</v>
      </c>
      <c r="AR203" s="388" t="s">
        <v>152</v>
      </c>
      <c r="AT203" s="388" t="s">
        <v>137</v>
      </c>
      <c r="AU203" s="388" t="s">
        <v>81</v>
      </c>
      <c r="AY203" s="388" t="s">
        <v>134</v>
      </c>
      <c r="BE203" s="513">
        <f>IF(U203="základní",N203,0)</f>
        <v>0</v>
      </c>
      <c r="BF203" s="513">
        <f>IF(U203="snížená",N203,0)</f>
        <v>0</v>
      </c>
      <c r="BG203" s="513">
        <f>IF(U203="zákl. přenesená",N203,0)</f>
        <v>0</v>
      </c>
      <c r="BH203" s="513">
        <f>IF(U203="sníž. přenesená",N203,0)</f>
        <v>0</v>
      </c>
      <c r="BI203" s="513">
        <f>IF(U203="nulová",N203,0)</f>
        <v>0</v>
      </c>
      <c r="BJ203" s="388" t="s">
        <v>79</v>
      </c>
      <c r="BK203" s="513">
        <f>ROUND(L203*K203,2)</f>
        <v>0</v>
      </c>
      <c r="BL203" s="388" t="s">
        <v>152</v>
      </c>
      <c r="BM203" s="388" t="s">
        <v>1553</v>
      </c>
    </row>
    <row r="204" spans="2:65" s="401" customFormat="1" ht="25.5" customHeight="1">
      <c r="B204" s="501"/>
      <c r="C204" s="549" t="s">
        <v>386</v>
      </c>
      <c r="D204" s="549" t="s">
        <v>290</v>
      </c>
      <c r="E204" s="550" t="s">
        <v>1554</v>
      </c>
      <c r="F204" s="551" t="s">
        <v>1555</v>
      </c>
      <c r="G204" s="551"/>
      <c r="H204" s="551"/>
      <c r="I204" s="551"/>
      <c r="J204" s="552" t="s">
        <v>467</v>
      </c>
      <c r="K204" s="553">
        <v>3</v>
      </c>
      <c r="L204" s="573"/>
      <c r="M204" s="574"/>
      <c r="N204" s="554">
        <f>ROUND(L204*K204,2)</f>
        <v>0</v>
      </c>
      <c r="O204" s="507"/>
      <c r="P204" s="507"/>
      <c r="Q204" s="507"/>
      <c r="R204" s="508"/>
      <c r="T204" s="509" t="s">
        <v>5</v>
      </c>
      <c r="U204" s="510" t="s">
        <v>42</v>
      </c>
      <c r="V204" s="511">
        <v>0</v>
      </c>
      <c r="W204" s="511">
        <f>V204*K204</f>
        <v>0</v>
      </c>
      <c r="X204" s="511">
        <v>9.7000000000000003E-3</v>
      </c>
      <c r="Y204" s="511">
        <f>X204*K204</f>
        <v>2.9100000000000001E-2</v>
      </c>
      <c r="Z204" s="511">
        <v>0</v>
      </c>
      <c r="AA204" s="512">
        <f>Z204*K204</f>
        <v>0</v>
      </c>
      <c r="AR204" s="388" t="s">
        <v>168</v>
      </c>
      <c r="AT204" s="388" t="s">
        <v>290</v>
      </c>
      <c r="AU204" s="388" t="s">
        <v>81</v>
      </c>
      <c r="AY204" s="388" t="s">
        <v>134</v>
      </c>
      <c r="BE204" s="513">
        <f>IF(U204="základní",N204,0)</f>
        <v>0</v>
      </c>
      <c r="BF204" s="513">
        <f>IF(U204="snížená",N204,0)</f>
        <v>0</v>
      </c>
      <c r="BG204" s="513">
        <f>IF(U204="zákl. přenesená",N204,0)</f>
        <v>0</v>
      </c>
      <c r="BH204" s="513">
        <f>IF(U204="sníž. přenesená",N204,0)</f>
        <v>0</v>
      </c>
      <c r="BI204" s="513">
        <f>IF(U204="nulová",N204,0)</f>
        <v>0</v>
      </c>
      <c r="BJ204" s="388" t="s">
        <v>79</v>
      </c>
      <c r="BK204" s="513">
        <f>ROUND(L204*K204,2)</f>
        <v>0</v>
      </c>
      <c r="BL204" s="388" t="s">
        <v>152</v>
      </c>
      <c r="BM204" s="388" t="s">
        <v>1556</v>
      </c>
    </row>
    <row r="205" spans="2:65" s="514" customFormat="1" ht="16.5" customHeight="1">
      <c r="B205" s="515"/>
      <c r="C205" s="516"/>
      <c r="D205" s="516"/>
      <c r="E205" s="517" t="s">
        <v>5</v>
      </c>
      <c r="F205" s="518" t="s">
        <v>147</v>
      </c>
      <c r="G205" s="519"/>
      <c r="H205" s="519"/>
      <c r="I205" s="519"/>
      <c r="J205" s="516"/>
      <c r="K205" s="520">
        <v>3</v>
      </c>
      <c r="L205" s="568"/>
      <c r="M205" s="568"/>
      <c r="N205" s="516"/>
      <c r="O205" s="516"/>
      <c r="P205" s="516"/>
      <c r="Q205" s="516"/>
      <c r="R205" s="521"/>
      <c r="T205" s="522"/>
      <c r="U205" s="516"/>
      <c r="V205" s="516"/>
      <c r="W205" s="516"/>
      <c r="X205" s="516"/>
      <c r="Y205" s="516"/>
      <c r="Z205" s="516"/>
      <c r="AA205" s="523"/>
      <c r="AT205" s="524" t="s">
        <v>303</v>
      </c>
      <c r="AU205" s="524" t="s">
        <v>81</v>
      </c>
      <c r="AV205" s="514" t="s">
        <v>81</v>
      </c>
      <c r="AW205" s="514" t="s">
        <v>34</v>
      </c>
      <c r="AX205" s="514" t="s">
        <v>79</v>
      </c>
      <c r="AY205" s="524" t="s">
        <v>134</v>
      </c>
    </row>
    <row r="206" spans="2:65" s="401" customFormat="1" ht="38.25" customHeight="1">
      <c r="B206" s="501"/>
      <c r="C206" s="502" t="s">
        <v>390</v>
      </c>
      <c r="D206" s="502" t="s">
        <v>137</v>
      </c>
      <c r="E206" s="503" t="s">
        <v>1557</v>
      </c>
      <c r="F206" s="504" t="s">
        <v>1558</v>
      </c>
      <c r="G206" s="504"/>
      <c r="H206" s="504"/>
      <c r="I206" s="504"/>
      <c r="J206" s="505" t="s">
        <v>467</v>
      </c>
      <c r="K206" s="506">
        <v>1</v>
      </c>
      <c r="L206" s="566"/>
      <c r="M206" s="567"/>
      <c r="N206" s="507">
        <f>ROUND(L206*K206,2)</f>
        <v>0</v>
      </c>
      <c r="O206" s="507"/>
      <c r="P206" s="507"/>
      <c r="Q206" s="507"/>
      <c r="R206" s="508"/>
      <c r="T206" s="509" t="s">
        <v>5</v>
      </c>
      <c r="U206" s="510" t="s">
        <v>42</v>
      </c>
      <c r="V206" s="511">
        <v>2.2919999999999998</v>
      </c>
      <c r="W206" s="511">
        <f>V206*K206</f>
        <v>2.2919999999999998</v>
      </c>
      <c r="X206" s="511">
        <v>0</v>
      </c>
      <c r="Y206" s="511">
        <f>X206*K206</f>
        <v>0</v>
      </c>
      <c r="Z206" s="511">
        <v>0</v>
      </c>
      <c r="AA206" s="512">
        <f>Z206*K206</f>
        <v>0</v>
      </c>
      <c r="AR206" s="388" t="s">
        <v>152</v>
      </c>
      <c r="AT206" s="388" t="s">
        <v>137</v>
      </c>
      <c r="AU206" s="388" t="s">
        <v>81</v>
      </c>
      <c r="AY206" s="388" t="s">
        <v>134</v>
      </c>
      <c r="BE206" s="513">
        <f>IF(U206="základní",N206,0)</f>
        <v>0</v>
      </c>
      <c r="BF206" s="513">
        <f>IF(U206="snížená",N206,0)</f>
        <v>0</v>
      </c>
      <c r="BG206" s="513">
        <f>IF(U206="zákl. přenesená",N206,0)</f>
        <v>0</v>
      </c>
      <c r="BH206" s="513">
        <f>IF(U206="sníž. přenesená",N206,0)</f>
        <v>0</v>
      </c>
      <c r="BI206" s="513">
        <f>IF(U206="nulová",N206,0)</f>
        <v>0</v>
      </c>
      <c r="BJ206" s="388" t="s">
        <v>79</v>
      </c>
      <c r="BK206" s="513">
        <f>ROUND(L206*K206,2)</f>
        <v>0</v>
      </c>
      <c r="BL206" s="388" t="s">
        <v>152</v>
      </c>
      <c r="BM206" s="388" t="s">
        <v>1559</v>
      </c>
    </row>
    <row r="207" spans="2:65" s="401" customFormat="1" ht="38.25" customHeight="1">
      <c r="B207" s="501"/>
      <c r="C207" s="549" t="s">
        <v>394</v>
      </c>
      <c r="D207" s="549" t="s">
        <v>290</v>
      </c>
      <c r="E207" s="550" t="s">
        <v>1560</v>
      </c>
      <c r="F207" s="551" t="s">
        <v>1561</v>
      </c>
      <c r="G207" s="551"/>
      <c r="H207" s="551"/>
      <c r="I207" s="551"/>
      <c r="J207" s="552" t="s">
        <v>467</v>
      </c>
      <c r="K207" s="553">
        <v>1</v>
      </c>
      <c r="L207" s="573"/>
      <c r="M207" s="574"/>
      <c r="N207" s="554">
        <f>ROUND(L207*K207,2)</f>
        <v>0</v>
      </c>
      <c r="O207" s="507"/>
      <c r="P207" s="507"/>
      <c r="Q207" s="507"/>
      <c r="R207" s="508"/>
      <c r="T207" s="509" t="s">
        <v>5</v>
      </c>
      <c r="U207" s="510" t="s">
        <v>42</v>
      </c>
      <c r="V207" s="511">
        <v>0</v>
      </c>
      <c r="W207" s="511">
        <f>V207*K207</f>
        <v>0</v>
      </c>
      <c r="X207" s="511">
        <v>2.4400000000000002E-2</v>
      </c>
      <c r="Y207" s="511">
        <f>X207*K207</f>
        <v>2.4400000000000002E-2</v>
      </c>
      <c r="Z207" s="511">
        <v>0</v>
      </c>
      <c r="AA207" s="512">
        <f>Z207*K207</f>
        <v>0</v>
      </c>
      <c r="AR207" s="388" t="s">
        <v>168</v>
      </c>
      <c r="AT207" s="388" t="s">
        <v>290</v>
      </c>
      <c r="AU207" s="388" t="s">
        <v>81</v>
      </c>
      <c r="AY207" s="388" t="s">
        <v>134</v>
      </c>
      <c r="BE207" s="513">
        <f>IF(U207="základní",N207,0)</f>
        <v>0</v>
      </c>
      <c r="BF207" s="513">
        <f>IF(U207="snížená",N207,0)</f>
        <v>0</v>
      </c>
      <c r="BG207" s="513">
        <f>IF(U207="zákl. přenesená",N207,0)</f>
        <v>0</v>
      </c>
      <c r="BH207" s="513">
        <f>IF(U207="sníž. přenesená",N207,0)</f>
        <v>0</v>
      </c>
      <c r="BI207" s="513">
        <f>IF(U207="nulová",N207,0)</f>
        <v>0</v>
      </c>
      <c r="BJ207" s="388" t="s">
        <v>79</v>
      </c>
      <c r="BK207" s="513">
        <f>ROUND(L207*K207,2)</f>
        <v>0</v>
      </c>
      <c r="BL207" s="388" t="s">
        <v>152</v>
      </c>
      <c r="BM207" s="388" t="s">
        <v>1562</v>
      </c>
    </row>
    <row r="208" spans="2:65" s="401" customFormat="1" ht="25.5" customHeight="1">
      <c r="B208" s="501"/>
      <c r="C208" s="502" t="s">
        <v>399</v>
      </c>
      <c r="D208" s="502" t="s">
        <v>137</v>
      </c>
      <c r="E208" s="503" t="s">
        <v>1563</v>
      </c>
      <c r="F208" s="504" t="s">
        <v>1564</v>
      </c>
      <c r="G208" s="504"/>
      <c r="H208" s="504"/>
      <c r="I208" s="504"/>
      <c r="J208" s="505" t="s">
        <v>467</v>
      </c>
      <c r="K208" s="506">
        <v>2</v>
      </c>
      <c r="L208" s="566"/>
      <c r="M208" s="567"/>
      <c r="N208" s="507">
        <f>ROUND(L208*K208,2)</f>
        <v>0</v>
      </c>
      <c r="O208" s="507"/>
      <c r="P208" s="507"/>
      <c r="Q208" s="507"/>
      <c r="R208" s="508"/>
      <c r="T208" s="509" t="s">
        <v>5</v>
      </c>
      <c r="U208" s="510" t="s">
        <v>42</v>
      </c>
      <c r="V208" s="511">
        <v>1.04</v>
      </c>
      <c r="W208" s="511">
        <f>V208*K208</f>
        <v>2.08</v>
      </c>
      <c r="X208" s="511">
        <v>3.0100000000000001E-3</v>
      </c>
      <c r="Y208" s="511">
        <f>X208*K208</f>
        <v>6.0200000000000002E-3</v>
      </c>
      <c r="Z208" s="511">
        <v>0</v>
      </c>
      <c r="AA208" s="512">
        <f>Z208*K208</f>
        <v>0</v>
      </c>
      <c r="AR208" s="388" t="s">
        <v>152</v>
      </c>
      <c r="AT208" s="388" t="s">
        <v>137</v>
      </c>
      <c r="AU208" s="388" t="s">
        <v>81</v>
      </c>
      <c r="AY208" s="388" t="s">
        <v>134</v>
      </c>
      <c r="BE208" s="513">
        <f>IF(U208="základní",N208,0)</f>
        <v>0</v>
      </c>
      <c r="BF208" s="513">
        <f>IF(U208="snížená",N208,0)</f>
        <v>0</v>
      </c>
      <c r="BG208" s="513">
        <f>IF(U208="zákl. přenesená",N208,0)</f>
        <v>0</v>
      </c>
      <c r="BH208" s="513">
        <f>IF(U208="sníž. přenesená",N208,0)</f>
        <v>0</v>
      </c>
      <c r="BI208" s="513">
        <f>IF(U208="nulová",N208,0)</f>
        <v>0</v>
      </c>
      <c r="BJ208" s="388" t="s">
        <v>79</v>
      </c>
      <c r="BK208" s="513">
        <f>ROUND(L208*K208,2)</f>
        <v>0</v>
      </c>
      <c r="BL208" s="388" t="s">
        <v>152</v>
      </c>
      <c r="BM208" s="388" t="s">
        <v>1565</v>
      </c>
    </row>
    <row r="209" spans="2:65" s="401" customFormat="1" ht="38.25" customHeight="1">
      <c r="B209" s="501"/>
      <c r="C209" s="549" t="s">
        <v>403</v>
      </c>
      <c r="D209" s="549" t="s">
        <v>290</v>
      </c>
      <c r="E209" s="550" t="s">
        <v>1566</v>
      </c>
      <c r="F209" s="551" t="s">
        <v>1567</v>
      </c>
      <c r="G209" s="551"/>
      <c r="H209" s="551"/>
      <c r="I209" s="551"/>
      <c r="J209" s="552" t="s">
        <v>467</v>
      </c>
      <c r="K209" s="553">
        <v>1</v>
      </c>
      <c r="L209" s="573"/>
      <c r="M209" s="574"/>
      <c r="N209" s="554">
        <f>ROUND(L209*K209,2)</f>
        <v>0</v>
      </c>
      <c r="O209" s="507"/>
      <c r="P209" s="507"/>
      <c r="Q209" s="507"/>
      <c r="R209" s="508"/>
      <c r="T209" s="509" t="s">
        <v>5</v>
      </c>
      <c r="U209" s="510" t="s">
        <v>42</v>
      </c>
      <c r="V209" s="511">
        <v>0</v>
      </c>
      <c r="W209" s="511">
        <f>V209*K209</f>
        <v>0</v>
      </c>
      <c r="X209" s="511">
        <v>1.8599999999999998E-2</v>
      </c>
      <c r="Y209" s="511">
        <f>X209*K209</f>
        <v>1.8599999999999998E-2</v>
      </c>
      <c r="Z209" s="511">
        <v>0</v>
      </c>
      <c r="AA209" s="512">
        <f>Z209*K209</f>
        <v>0</v>
      </c>
      <c r="AR209" s="388" t="s">
        <v>168</v>
      </c>
      <c r="AT209" s="388" t="s">
        <v>290</v>
      </c>
      <c r="AU209" s="388" t="s">
        <v>81</v>
      </c>
      <c r="AY209" s="388" t="s">
        <v>134</v>
      </c>
      <c r="BE209" s="513">
        <f>IF(U209="základní",N209,0)</f>
        <v>0</v>
      </c>
      <c r="BF209" s="513">
        <f>IF(U209="snížená",N209,0)</f>
        <v>0</v>
      </c>
      <c r="BG209" s="513">
        <f>IF(U209="zákl. přenesená",N209,0)</f>
        <v>0</v>
      </c>
      <c r="BH209" s="513">
        <f>IF(U209="sníž. přenesená",N209,0)</f>
        <v>0</v>
      </c>
      <c r="BI209" s="513">
        <f>IF(U209="nulová",N209,0)</f>
        <v>0</v>
      </c>
      <c r="BJ209" s="388" t="s">
        <v>79</v>
      </c>
      <c r="BK209" s="513">
        <f>ROUND(L209*K209,2)</f>
        <v>0</v>
      </c>
      <c r="BL209" s="388" t="s">
        <v>152</v>
      </c>
      <c r="BM209" s="388" t="s">
        <v>1568</v>
      </c>
    </row>
    <row r="210" spans="2:65" s="514" customFormat="1" ht="16.5" customHeight="1">
      <c r="B210" s="515"/>
      <c r="C210" s="516"/>
      <c r="D210" s="516"/>
      <c r="E210" s="517" t="s">
        <v>5</v>
      </c>
      <c r="F210" s="518" t="s">
        <v>79</v>
      </c>
      <c r="G210" s="519"/>
      <c r="H210" s="519"/>
      <c r="I210" s="519"/>
      <c r="J210" s="516"/>
      <c r="K210" s="520">
        <v>1</v>
      </c>
      <c r="L210" s="568"/>
      <c r="M210" s="568"/>
      <c r="N210" s="516"/>
      <c r="O210" s="516"/>
      <c r="P210" s="516"/>
      <c r="Q210" s="516"/>
      <c r="R210" s="521"/>
      <c r="T210" s="522"/>
      <c r="U210" s="516"/>
      <c r="V210" s="516"/>
      <c r="W210" s="516"/>
      <c r="X210" s="516"/>
      <c r="Y210" s="516"/>
      <c r="Z210" s="516"/>
      <c r="AA210" s="523"/>
      <c r="AT210" s="524" t="s">
        <v>303</v>
      </c>
      <c r="AU210" s="524" t="s">
        <v>81</v>
      </c>
      <c r="AV210" s="514" t="s">
        <v>81</v>
      </c>
      <c r="AW210" s="514" t="s">
        <v>34</v>
      </c>
      <c r="AX210" s="514" t="s">
        <v>79</v>
      </c>
      <c r="AY210" s="524" t="s">
        <v>134</v>
      </c>
    </row>
    <row r="211" spans="2:65" s="401" customFormat="1" ht="25.5" customHeight="1">
      <c r="B211" s="501"/>
      <c r="C211" s="549" t="s">
        <v>408</v>
      </c>
      <c r="D211" s="549" t="s">
        <v>290</v>
      </c>
      <c r="E211" s="550" t="s">
        <v>1569</v>
      </c>
      <c r="F211" s="551" t="s">
        <v>1570</v>
      </c>
      <c r="G211" s="551"/>
      <c r="H211" s="551"/>
      <c r="I211" s="551"/>
      <c r="J211" s="552" t="s">
        <v>467</v>
      </c>
      <c r="K211" s="553">
        <v>1</v>
      </c>
      <c r="L211" s="573"/>
      <c r="M211" s="574"/>
      <c r="N211" s="554">
        <f>ROUND(L211*K211,2)</f>
        <v>0</v>
      </c>
      <c r="O211" s="507"/>
      <c r="P211" s="507"/>
      <c r="Q211" s="507"/>
      <c r="R211" s="508"/>
      <c r="T211" s="509" t="s">
        <v>5</v>
      </c>
      <c r="U211" s="510" t="s">
        <v>42</v>
      </c>
      <c r="V211" s="511">
        <v>0</v>
      </c>
      <c r="W211" s="511">
        <f>V211*K211</f>
        <v>0</v>
      </c>
      <c r="X211" s="511">
        <v>2.3E-2</v>
      </c>
      <c r="Y211" s="511">
        <f>X211*K211</f>
        <v>2.3E-2</v>
      </c>
      <c r="Z211" s="511">
        <v>0</v>
      </c>
      <c r="AA211" s="512">
        <f>Z211*K211</f>
        <v>0</v>
      </c>
      <c r="AR211" s="388" t="s">
        <v>168</v>
      </c>
      <c r="AT211" s="388" t="s">
        <v>290</v>
      </c>
      <c r="AU211" s="388" t="s">
        <v>81</v>
      </c>
      <c r="AY211" s="388" t="s">
        <v>134</v>
      </c>
      <c r="BE211" s="513">
        <f>IF(U211="základní",N211,0)</f>
        <v>0</v>
      </c>
      <c r="BF211" s="513">
        <f>IF(U211="snížená",N211,0)</f>
        <v>0</v>
      </c>
      <c r="BG211" s="513">
        <f>IF(U211="zákl. přenesená",N211,0)</f>
        <v>0</v>
      </c>
      <c r="BH211" s="513">
        <f>IF(U211="sníž. přenesená",N211,0)</f>
        <v>0</v>
      </c>
      <c r="BI211" s="513">
        <f>IF(U211="nulová",N211,0)</f>
        <v>0</v>
      </c>
      <c r="BJ211" s="388" t="s">
        <v>79</v>
      </c>
      <c r="BK211" s="513">
        <f>ROUND(L211*K211,2)</f>
        <v>0</v>
      </c>
      <c r="BL211" s="388" t="s">
        <v>152</v>
      </c>
      <c r="BM211" s="388" t="s">
        <v>1571</v>
      </c>
    </row>
    <row r="212" spans="2:65" s="514" customFormat="1" ht="16.5" customHeight="1">
      <c r="B212" s="515"/>
      <c r="C212" s="516"/>
      <c r="D212" s="516"/>
      <c r="E212" s="517" t="s">
        <v>5</v>
      </c>
      <c r="F212" s="518" t="s">
        <v>79</v>
      </c>
      <c r="G212" s="519"/>
      <c r="H212" s="519"/>
      <c r="I212" s="519"/>
      <c r="J212" s="516"/>
      <c r="K212" s="520">
        <v>1</v>
      </c>
      <c r="L212" s="568"/>
      <c r="M212" s="568"/>
      <c r="N212" s="516"/>
      <c r="O212" s="516"/>
      <c r="P212" s="516"/>
      <c r="Q212" s="516"/>
      <c r="R212" s="521"/>
      <c r="T212" s="522"/>
      <c r="U212" s="516"/>
      <c r="V212" s="516"/>
      <c r="W212" s="516"/>
      <c r="X212" s="516"/>
      <c r="Y212" s="516"/>
      <c r="Z212" s="516"/>
      <c r="AA212" s="523"/>
      <c r="AT212" s="524" t="s">
        <v>303</v>
      </c>
      <c r="AU212" s="524" t="s">
        <v>81</v>
      </c>
      <c r="AV212" s="514" t="s">
        <v>81</v>
      </c>
      <c r="AW212" s="514" t="s">
        <v>34</v>
      </c>
      <c r="AX212" s="514" t="s">
        <v>79</v>
      </c>
      <c r="AY212" s="524" t="s">
        <v>134</v>
      </c>
    </row>
    <row r="213" spans="2:65" s="401" customFormat="1" ht="38.25" customHeight="1">
      <c r="B213" s="501"/>
      <c r="C213" s="502" t="s">
        <v>414</v>
      </c>
      <c r="D213" s="502" t="s">
        <v>137</v>
      </c>
      <c r="E213" s="503" t="s">
        <v>1216</v>
      </c>
      <c r="F213" s="504" t="s">
        <v>1572</v>
      </c>
      <c r="G213" s="504"/>
      <c r="H213" s="504"/>
      <c r="I213" s="504"/>
      <c r="J213" s="505" t="s">
        <v>467</v>
      </c>
      <c r="K213" s="506">
        <v>1</v>
      </c>
      <c r="L213" s="566"/>
      <c r="M213" s="567"/>
      <c r="N213" s="507">
        <f>ROUND(L213*K213,2)</f>
        <v>0</v>
      </c>
      <c r="O213" s="507"/>
      <c r="P213" s="507"/>
      <c r="Q213" s="507"/>
      <c r="R213" s="508"/>
      <c r="T213" s="509" t="s">
        <v>5</v>
      </c>
      <c r="U213" s="510" t="s">
        <v>42</v>
      </c>
      <c r="V213" s="511">
        <v>3.552</v>
      </c>
      <c r="W213" s="511">
        <f>V213*K213</f>
        <v>3.552</v>
      </c>
      <c r="X213" s="511">
        <v>0</v>
      </c>
      <c r="Y213" s="511">
        <f>X213*K213</f>
        <v>0</v>
      </c>
      <c r="Z213" s="511">
        <v>0</v>
      </c>
      <c r="AA213" s="512">
        <f>Z213*K213</f>
        <v>0</v>
      </c>
      <c r="AR213" s="388" t="s">
        <v>152</v>
      </c>
      <c r="AT213" s="388" t="s">
        <v>137</v>
      </c>
      <c r="AU213" s="388" t="s">
        <v>81</v>
      </c>
      <c r="AY213" s="388" t="s">
        <v>134</v>
      </c>
      <c r="BE213" s="513">
        <f>IF(U213="základní",N213,0)</f>
        <v>0</v>
      </c>
      <c r="BF213" s="513">
        <f>IF(U213="snížená",N213,0)</f>
        <v>0</v>
      </c>
      <c r="BG213" s="513">
        <f>IF(U213="zákl. přenesená",N213,0)</f>
        <v>0</v>
      </c>
      <c r="BH213" s="513">
        <f>IF(U213="sníž. přenesená",N213,0)</f>
        <v>0</v>
      </c>
      <c r="BI213" s="513">
        <f>IF(U213="nulová",N213,0)</f>
        <v>0</v>
      </c>
      <c r="BJ213" s="388" t="s">
        <v>79</v>
      </c>
      <c r="BK213" s="513">
        <f>ROUND(L213*K213,2)</f>
        <v>0</v>
      </c>
      <c r="BL213" s="388" t="s">
        <v>152</v>
      </c>
      <c r="BM213" s="388" t="s">
        <v>1573</v>
      </c>
    </row>
    <row r="214" spans="2:65" s="401" customFormat="1" ht="38.25" customHeight="1">
      <c r="B214" s="501"/>
      <c r="C214" s="549" t="s">
        <v>419</v>
      </c>
      <c r="D214" s="549" t="s">
        <v>290</v>
      </c>
      <c r="E214" s="550" t="s">
        <v>1574</v>
      </c>
      <c r="F214" s="551" t="s">
        <v>1575</v>
      </c>
      <c r="G214" s="551"/>
      <c r="H214" s="551"/>
      <c r="I214" s="551"/>
      <c r="J214" s="552" t="s">
        <v>467</v>
      </c>
      <c r="K214" s="553">
        <v>1</v>
      </c>
      <c r="L214" s="573"/>
      <c r="M214" s="574"/>
      <c r="N214" s="554">
        <f>ROUND(L214*K214,2)</f>
        <v>0</v>
      </c>
      <c r="O214" s="507"/>
      <c r="P214" s="507"/>
      <c r="Q214" s="507"/>
      <c r="R214" s="508"/>
      <c r="T214" s="509" t="s">
        <v>5</v>
      </c>
      <c r="U214" s="510" t="s">
        <v>42</v>
      </c>
      <c r="V214" s="511">
        <v>0</v>
      </c>
      <c r="W214" s="511">
        <f>V214*K214</f>
        <v>0</v>
      </c>
      <c r="X214" s="511">
        <v>3.85E-2</v>
      </c>
      <c r="Y214" s="511">
        <f>X214*K214</f>
        <v>3.85E-2</v>
      </c>
      <c r="Z214" s="511">
        <v>0</v>
      </c>
      <c r="AA214" s="512">
        <f>Z214*K214</f>
        <v>0</v>
      </c>
      <c r="AR214" s="388" t="s">
        <v>168</v>
      </c>
      <c r="AT214" s="388" t="s">
        <v>290</v>
      </c>
      <c r="AU214" s="388" t="s">
        <v>81</v>
      </c>
      <c r="AY214" s="388" t="s">
        <v>134</v>
      </c>
      <c r="BE214" s="513">
        <f>IF(U214="základní",N214,0)</f>
        <v>0</v>
      </c>
      <c r="BF214" s="513">
        <f>IF(U214="snížená",N214,0)</f>
        <v>0</v>
      </c>
      <c r="BG214" s="513">
        <f>IF(U214="zákl. přenesená",N214,0)</f>
        <v>0</v>
      </c>
      <c r="BH214" s="513">
        <f>IF(U214="sníž. přenesená",N214,0)</f>
        <v>0</v>
      </c>
      <c r="BI214" s="513">
        <f>IF(U214="nulová",N214,0)</f>
        <v>0</v>
      </c>
      <c r="BJ214" s="388" t="s">
        <v>79</v>
      </c>
      <c r="BK214" s="513">
        <f>ROUND(L214*K214,2)</f>
        <v>0</v>
      </c>
      <c r="BL214" s="388" t="s">
        <v>152</v>
      </c>
      <c r="BM214" s="388" t="s">
        <v>1576</v>
      </c>
    </row>
    <row r="215" spans="2:65" s="514" customFormat="1" ht="16.5" customHeight="1">
      <c r="B215" s="515"/>
      <c r="C215" s="516"/>
      <c r="D215" s="516"/>
      <c r="E215" s="517" t="s">
        <v>5</v>
      </c>
      <c r="F215" s="518" t="s">
        <v>79</v>
      </c>
      <c r="G215" s="519"/>
      <c r="H215" s="519"/>
      <c r="I215" s="519"/>
      <c r="J215" s="516"/>
      <c r="K215" s="520">
        <v>1</v>
      </c>
      <c r="L215" s="568"/>
      <c r="M215" s="568"/>
      <c r="N215" s="516"/>
      <c r="O215" s="516"/>
      <c r="P215" s="516"/>
      <c r="Q215" s="516"/>
      <c r="R215" s="521"/>
      <c r="T215" s="522"/>
      <c r="U215" s="516"/>
      <c r="V215" s="516"/>
      <c r="W215" s="516"/>
      <c r="X215" s="516"/>
      <c r="Y215" s="516"/>
      <c r="Z215" s="516"/>
      <c r="AA215" s="523"/>
      <c r="AT215" s="524" t="s">
        <v>303</v>
      </c>
      <c r="AU215" s="524" t="s">
        <v>81</v>
      </c>
      <c r="AV215" s="514" t="s">
        <v>81</v>
      </c>
      <c r="AW215" s="514" t="s">
        <v>34</v>
      </c>
      <c r="AX215" s="514" t="s">
        <v>79</v>
      </c>
      <c r="AY215" s="524" t="s">
        <v>134</v>
      </c>
    </row>
    <row r="216" spans="2:65" s="401" customFormat="1" ht="25.5" customHeight="1">
      <c r="B216" s="501"/>
      <c r="C216" s="502" t="s">
        <v>426</v>
      </c>
      <c r="D216" s="502" t="s">
        <v>137</v>
      </c>
      <c r="E216" s="503" t="s">
        <v>1577</v>
      </c>
      <c r="F216" s="504" t="s">
        <v>1578</v>
      </c>
      <c r="G216" s="504"/>
      <c r="H216" s="504"/>
      <c r="I216" s="504"/>
      <c r="J216" s="505" t="s">
        <v>467</v>
      </c>
      <c r="K216" s="506">
        <v>19</v>
      </c>
      <c r="L216" s="566"/>
      <c r="M216" s="567"/>
      <c r="N216" s="507">
        <f>ROUND(L216*K216,2)</f>
        <v>0</v>
      </c>
      <c r="O216" s="507"/>
      <c r="P216" s="507"/>
      <c r="Q216" s="507"/>
      <c r="R216" s="508"/>
      <c r="T216" s="509" t="s">
        <v>5</v>
      </c>
      <c r="U216" s="510" t="s">
        <v>42</v>
      </c>
      <c r="V216" s="511">
        <v>1.4530000000000001</v>
      </c>
      <c r="W216" s="511">
        <f>V216*K216</f>
        <v>27.607000000000003</v>
      </c>
      <c r="X216" s="511">
        <v>5.4200000000000003E-3</v>
      </c>
      <c r="Y216" s="511">
        <f>X216*K216</f>
        <v>0.10298</v>
      </c>
      <c r="Z216" s="511">
        <v>0</v>
      </c>
      <c r="AA216" s="512">
        <f>Z216*K216</f>
        <v>0</v>
      </c>
      <c r="AR216" s="388" t="s">
        <v>152</v>
      </c>
      <c r="AT216" s="388" t="s">
        <v>137</v>
      </c>
      <c r="AU216" s="388" t="s">
        <v>81</v>
      </c>
      <c r="AY216" s="388" t="s">
        <v>134</v>
      </c>
      <c r="BE216" s="513">
        <f>IF(U216="základní",N216,0)</f>
        <v>0</v>
      </c>
      <c r="BF216" s="513">
        <f>IF(U216="snížená",N216,0)</f>
        <v>0</v>
      </c>
      <c r="BG216" s="513">
        <f>IF(U216="zákl. přenesená",N216,0)</f>
        <v>0</v>
      </c>
      <c r="BH216" s="513">
        <f>IF(U216="sníž. přenesená",N216,0)</f>
        <v>0</v>
      </c>
      <c r="BI216" s="513">
        <f>IF(U216="nulová",N216,0)</f>
        <v>0</v>
      </c>
      <c r="BJ216" s="388" t="s">
        <v>79</v>
      </c>
      <c r="BK216" s="513">
        <f>ROUND(L216*K216,2)</f>
        <v>0</v>
      </c>
      <c r="BL216" s="388" t="s">
        <v>152</v>
      </c>
      <c r="BM216" s="388" t="s">
        <v>1579</v>
      </c>
    </row>
    <row r="217" spans="2:65" s="401" customFormat="1" ht="25.5" customHeight="1">
      <c r="B217" s="501"/>
      <c r="C217" s="549" t="s">
        <v>431</v>
      </c>
      <c r="D217" s="549" t="s">
        <v>290</v>
      </c>
      <c r="E217" s="550" t="s">
        <v>1580</v>
      </c>
      <c r="F217" s="551" t="s">
        <v>1581</v>
      </c>
      <c r="G217" s="551"/>
      <c r="H217" s="551"/>
      <c r="I217" s="551"/>
      <c r="J217" s="552" t="s">
        <v>467</v>
      </c>
      <c r="K217" s="553">
        <v>2</v>
      </c>
      <c r="L217" s="573"/>
      <c r="M217" s="574"/>
      <c r="N217" s="554">
        <f>ROUND(L217*K217,2)</f>
        <v>0</v>
      </c>
      <c r="O217" s="507"/>
      <c r="P217" s="507"/>
      <c r="Q217" s="507"/>
      <c r="R217" s="508"/>
      <c r="T217" s="509" t="s">
        <v>5</v>
      </c>
      <c r="U217" s="510" t="s">
        <v>42</v>
      </c>
      <c r="V217" s="511">
        <v>0</v>
      </c>
      <c r="W217" s="511">
        <f>V217*K217</f>
        <v>0</v>
      </c>
      <c r="X217" s="511">
        <v>3.5999999999999997E-2</v>
      </c>
      <c r="Y217" s="511">
        <f>X217*K217</f>
        <v>7.1999999999999995E-2</v>
      </c>
      <c r="Z217" s="511">
        <v>0</v>
      </c>
      <c r="AA217" s="512">
        <f>Z217*K217</f>
        <v>0</v>
      </c>
      <c r="AR217" s="388" t="s">
        <v>168</v>
      </c>
      <c r="AT217" s="388" t="s">
        <v>290</v>
      </c>
      <c r="AU217" s="388" t="s">
        <v>81</v>
      </c>
      <c r="AY217" s="388" t="s">
        <v>134</v>
      </c>
      <c r="BE217" s="513">
        <f>IF(U217="základní",N217,0)</f>
        <v>0</v>
      </c>
      <c r="BF217" s="513">
        <f>IF(U217="snížená",N217,0)</f>
        <v>0</v>
      </c>
      <c r="BG217" s="513">
        <f>IF(U217="zákl. přenesená",N217,0)</f>
        <v>0</v>
      </c>
      <c r="BH217" s="513">
        <f>IF(U217="sníž. přenesená",N217,0)</f>
        <v>0</v>
      </c>
      <c r="BI217" s="513">
        <f>IF(U217="nulová",N217,0)</f>
        <v>0</v>
      </c>
      <c r="BJ217" s="388" t="s">
        <v>79</v>
      </c>
      <c r="BK217" s="513">
        <f>ROUND(L217*K217,2)</f>
        <v>0</v>
      </c>
      <c r="BL217" s="388" t="s">
        <v>152</v>
      </c>
      <c r="BM217" s="388" t="s">
        <v>1582</v>
      </c>
    </row>
    <row r="218" spans="2:65" s="514" customFormat="1" ht="16.5" customHeight="1">
      <c r="B218" s="515"/>
      <c r="C218" s="516"/>
      <c r="D218" s="516"/>
      <c r="E218" s="517" t="s">
        <v>5</v>
      </c>
      <c r="F218" s="518" t="s">
        <v>81</v>
      </c>
      <c r="G218" s="519"/>
      <c r="H218" s="519"/>
      <c r="I218" s="519"/>
      <c r="J218" s="516"/>
      <c r="K218" s="520">
        <v>2</v>
      </c>
      <c r="L218" s="568"/>
      <c r="M218" s="568"/>
      <c r="N218" s="516"/>
      <c r="O218" s="516"/>
      <c r="P218" s="516"/>
      <c r="Q218" s="516"/>
      <c r="R218" s="521"/>
      <c r="T218" s="522"/>
      <c r="U218" s="516"/>
      <c r="V218" s="516"/>
      <c r="W218" s="516"/>
      <c r="X218" s="516"/>
      <c r="Y218" s="516"/>
      <c r="Z218" s="516"/>
      <c r="AA218" s="523"/>
      <c r="AT218" s="524" t="s">
        <v>303</v>
      </c>
      <c r="AU218" s="524" t="s">
        <v>81</v>
      </c>
      <c r="AV218" s="514" t="s">
        <v>81</v>
      </c>
      <c r="AW218" s="514" t="s">
        <v>34</v>
      </c>
      <c r="AX218" s="514" t="s">
        <v>79</v>
      </c>
      <c r="AY218" s="524" t="s">
        <v>134</v>
      </c>
    </row>
    <row r="219" spans="2:65" s="401" customFormat="1" ht="25.5" customHeight="1">
      <c r="B219" s="501"/>
      <c r="C219" s="549" t="s">
        <v>435</v>
      </c>
      <c r="D219" s="549" t="s">
        <v>290</v>
      </c>
      <c r="E219" s="550" t="s">
        <v>1583</v>
      </c>
      <c r="F219" s="551" t="s">
        <v>1584</v>
      </c>
      <c r="G219" s="551"/>
      <c r="H219" s="551"/>
      <c r="I219" s="551"/>
      <c r="J219" s="552" t="s">
        <v>467</v>
      </c>
      <c r="K219" s="553">
        <v>2</v>
      </c>
      <c r="L219" s="573"/>
      <c r="M219" s="574"/>
      <c r="N219" s="554">
        <f>ROUND(L219*K219,2)</f>
        <v>0</v>
      </c>
      <c r="O219" s="507"/>
      <c r="P219" s="507"/>
      <c r="Q219" s="507"/>
      <c r="R219" s="508"/>
      <c r="T219" s="509" t="s">
        <v>5</v>
      </c>
      <c r="U219" s="510" t="s">
        <v>42</v>
      </c>
      <c r="V219" s="511">
        <v>0</v>
      </c>
      <c r="W219" s="511">
        <f>V219*K219</f>
        <v>0</v>
      </c>
      <c r="X219" s="511">
        <v>0.104</v>
      </c>
      <c r="Y219" s="511">
        <f>X219*K219</f>
        <v>0.20799999999999999</v>
      </c>
      <c r="Z219" s="511">
        <v>0</v>
      </c>
      <c r="AA219" s="512">
        <f>Z219*K219</f>
        <v>0</v>
      </c>
      <c r="AR219" s="388" t="s">
        <v>168</v>
      </c>
      <c r="AT219" s="388" t="s">
        <v>290</v>
      </c>
      <c r="AU219" s="388" t="s">
        <v>81</v>
      </c>
      <c r="AY219" s="388" t="s">
        <v>134</v>
      </c>
      <c r="BE219" s="513">
        <f>IF(U219="základní",N219,0)</f>
        <v>0</v>
      </c>
      <c r="BF219" s="513">
        <f>IF(U219="snížená",N219,0)</f>
        <v>0</v>
      </c>
      <c r="BG219" s="513">
        <f>IF(U219="zákl. přenesená",N219,0)</f>
        <v>0</v>
      </c>
      <c r="BH219" s="513">
        <f>IF(U219="sníž. přenesená",N219,0)</f>
        <v>0</v>
      </c>
      <c r="BI219" s="513">
        <f>IF(U219="nulová",N219,0)</f>
        <v>0</v>
      </c>
      <c r="BJ219" s="388" t="s">
        <v>79</v>
      </c>
      <c r="BK219" s="513">
        <f>ROUND(L219*K219,2)</f>
        <v>0</v>
      </c>
      <c r="BL219" s="388" t="s">
        <v>152</v>
      </c>
      <c r="BM219" s="388" t="s">
        <v>1585</v>
      </c>
    </row>
    <row r="220" spans="2:65" s="514" customFormat="1" ht="16.5" customHeight="1">
      <c r="B220" s="515"/>
      <c r="C220" s="516"/>
      <c r="D220" s="516"/>
      <c r="E220" s="517" t="s">
        <v>5</v>
      </c>
      <c r="F220" s="518" t="s">
        <v>81</v>
      </c>
      <c r="G220" s="519"/>
      <c r="H220" s="519"/>
      <c r="I220" s="519"/>
      <c r="J220" s="516"/>
      <c r="K220" s="520">
        <v>2</v>
      </c>
      <c r="L220" s="568"/>
      <c r="M220" s="568"/>
      <c r="N220" s="516"/>
      <c r="O220" s="516"/>
      <c r="P220" s="516"/>
      <c r="Q220" s="516"/>
      <c r="R220" s="521"/>
      <c r="T220" s="522"/>
      <c r="U220" s="516"/>
      <c r="V220" s="516"/>
      <c r="W220" s="516"/>
      <c r="X220" s="516"/>
      <c r="Y220" s="516"/>
      <c r="Z220" s="516"/>
      <c r="AA220" s="523"/>
      <c r="AT220" s="524" t="s">
        <v>303</v>
      </c>
      <c r="AU220" s="524" t="s">
        <v>81</v>
      </c>
      <c r="AV220" s="514" t="s">
        <v>81</v>
      </c>
      <c r="AW220" s="514" t="s">
        <v>34</v>
      </c>
      <c r="AX220" s="514" t="s">
        <v>79</v>
      </c>
      <c r="AY220" s="524" t="s">
        <v>134</v>
      </c>
    </row>
    <row r="221" spans="2:65" s="401" customFormat="1" ht="25.5" customHeight="1">
      <c r="B221" s="501"/>
      <c r="C221" s="549" t="s">
        <v>440</v>
      </c>
      <c r="D221" s="549" t="s">
        <v>290</v>
      </c>
      <c r="E221" s="550" t="s">
        <v>1586</v>
      </c>
      <c r="F221" s="551" t="s">
        <v>1587</v>
      </c>
      <c r="G221" s="551"/>
      <c r="H221" s="551"/>
      <c r="I221" s="551"/>
      <c r="J221" s="552" t="s">
        <v>467</v>
      </c>
      <c r="K221" s="553">
        <v>15</v>
      </c>
      <c r="L221" s="573"/>
      <c r="M221" s="574"/>
      <c r="N221" s="554">
        <f>ROUND(L221*K221,2)</f>
        <v>0</v>
      </c>
      <c r="O221" s="507"/>
      <c r="P221" s="507"/>
      <c r="Q221" s="507"/>
      <c r="R221" s="508"/>
      <c r="T221" s="509" t="s">
        <v>5</v>
      </c>
      <c r="U221" s="510" t="s">
        <v>42</v>
      </c>
      <c r="V221" s="511">
        <v>0</v>
      </c>
      <c r="W221" s="511">
        <f>V221*K221</f>
        <v>0</v>
      </c>
      <c r="X221" s="511">
        <v>4.3200000000000002E-2</v>
      </c>
      <c r="Y221" s="511">
        <f>X221*K221</f>
        <v>0.64800000000000002</v>
      </c>
      <c r="Z221" s="511">
        <v>0</v>
      </c>
      <c r="AA221" s="512">
        <f>Z221*K221</f>
        <v>0</v>
      </c>
      <c r="AR221" s="388" t="s">
        <v>168</v>
      </c>
      <c r="AT221" s="388" t="s">
        <v>290</v>
      </c>
      <c r="AU221" s="388" t="s">
        <v>81</v>
      </c>
      <c r="AY221" s="388" t="s">
        <v>134</v>
      </c>
      <c r="BE221" s="513">
        <f>IF(U221="základní",N221,0)</f>
        <v>0</v>
      </c>
      <c r="BF221" s="513">
        <f>IF(U221="snížená",N221,0)</f>
        <v>0</v>
      </c>
      <c r="BG221" s="513">
        <f>IF(U221="zákl. přenesená",N221,0)</f>
        <v>0</v>
      </c>
      <c r="BH221" s="513">
        <f>IF(U221="sníž. přenesená",N221,0)</f>
        <v>0</v>
      </c>
      <c r="BI221" s="513">
        <f>IF(U221="nulová",N221,0)</f>
        <v>0</v>
      </c>
      <c r="BJ221" s="388" t="s">
        <v>79</v>
      </c>
      <c r="BK221" s="513">
        <f>ROUND(L221*K221,2)</f>
        <v>0</v>
      </c>
      <c r="BL221" s="388" t="s">
        <v>152</v>
      </c>
      <c r="BM221" s="388" t="s">
        <v>1588</v>
      </c>
    </row>
    <row r="222" spans="2:65" s="514" customFormat="1" ht="16.5" customHeight="1">
      <c r="B222" s="515"/>
      <c r="C222" s="516"/>
      <c r="D222" s="516"/>
      <c r="E222" s="517" t="s">
        <v>5</v>
      </c>
      <c r="F222" s="518" t="s">
        <v>11</v>
      </c>
      <c r="G222" s="519"/>
      <c r="H222" s="519"/>
      <c r="I222" s="519"/>
      <c r="J222" s="516"/>
      <c r="K222" s="520">
        <v>15</v>
      </c>
      <c r="L222" s="568"/>
      <c r="M222" s="568"/>
      <c r="N222" s="516"/>
      <c r="O222" s="516"/>
      <c r="P222" s="516"/>
      <c r="Q222" s="516"/>
      <c r="R222" s="521"/>
      <c r="T222" s="522"/>
      <c r="U222" s="516"/>
      <c r="V222" s="516"/>
      <c r="W222" s="516"/>
      <c r="X222" s="516"/>
      <c r="Y222" s="516"/>
      <c r="Z222" s="516"/>
      <c r="AA222" s="523"/>
      <c r="AT222" s="524" t="s">
        <v>303</v>
      </c>
      <c r="AU222" s="524" t="s">
        <v>81</v>
      </c>
      <c r="AV222" s="514" t="s">
        <v>81</v>
      </c>
      <c r="AW222" s="514" t="s">
        <v>34</v>
      </c>
      <c r="AX222" s="514" t="s">
        <v>79</v>
      </c>
      <c r="AY222" s="524" t="s">
        <v>134</v>
      </c>
    </row>
    <row r="223" spans="2:65" s="401" customFormat="1" ht="38.25" customHeight="1">
      <c r="B223" s="501"/>
      <c r="C223" s="502" t="s">
        <v>445</v>
      </c>
      <c r="D223" s="502" t="s">
        <v>137</v>
      </c>
      <c r="E223" s="503" t="s">
        <v>1589</v>
      </c>
      <c r="F223" s="504" t="s">
        <v>1590</v>
      </c>
      <c r="G223" s="504"/>
      <c r="H223" s="504"/>
      <c r="I223" s="504"/>
      <c r="J223" s="505" t="s">
        <v>467</v>
      </c>
      <c r="K223" s="506">
        <v>1</v>
      </c>
      <c r="L223" s="566"/>
      <c r="M223" s="567"/>
      <c r="N223" s="507">
        <f>ROUND(L223*K223,2)</f>
        <v>0</v>
      </c>
      <c r="O223" s="507"/>
      <c r="P223" s="507"/>
      <c r="Q223" s="507"/>
      <c r="R223" s="508"/>
      <c r="T223" s="509" t="s">
        <v>5</v>
      </c>
      <c r="U223" s="510" t="s">
        <v>42</v>
      </c>
      <c r="V223" s="511">
        <v>4.3970000000000002</v>
      </c>
      <c r="W223" s="511">
        <f>V223*K223</f>
        <v>4.3970000000000002</v>
      </c>
      <c r="X223" s="511">
        <v>0</v>
      </c>
      <c r="Y223" s="511">
        <f>X223*K223</f>
        <v>0</v>
      </c>
      <c r="Z223" s="511">
        <v>0</v>
      </c>
      <c r="AA223" s="512">
        <f>Z223*K223</f>
        <v>0</v>
      </c>
      <c r="AR223" s="388" t="s">
        <v>152</v>
      </c>
      <c r="AT223" s="388" t="s">
        <v>137</v>
      </c>
      <c r="AU223" s="388" t="s">
        <v>81</v>
      </c>
      <c r="AY223" s="388" t="s">
        <v>134</v>
      </c>
      <c r="BE223" s="513">
        <f>IF(U223="základní",N223,0)</f>
        <v>0</v>
      </c>
      <c r="BF223" s="513">
        <f>IF(U223="snížená",N223,0)</f>
        <v>0</v>
      </c>
      <c r="BG223" s="513">
        <f>IF(U223="zákl. přenesená",N223,0)</f>
        <v>0</v>
      </c>
      <c r="BH223" s="513">
        <f>IF(U223="sníž. přenesená",N223,0)</f>
        <v>0</v>
      </c>
      <c r="BI223" s="513">
        <f>IF(U223="nulová",N223,0)</f>
        <v>0</v>
      </c>
      <c r="BJ223" s="388" t="s">
        <v>79</v>
      </c>
      <c r="BK223" s="513">
        <f>ROUND(L223*K223,2)</f>
        <v>0</v>
      </c>
      <c r="BL223" s="388" t="s">
        <v>152</v>
      </c>
      <c r="BM223" s="388" t="s">
        <v>1591</v>
      </c>
    </row>
    <row r="224" spans="2:65" s="401" customFormat="1" ht="38.25" customHeight="1">
      <c r="B224" s="501"/>
      <c r="C224" s="549" t="s">
        <v>450</v>
      </c>
      <c r="D224" s="549" t="s">
        <v>290</v>
      </c>
      <c r="E224" s="550" t="s">
        <v>1592</v>
      </c>
      <c r="F224" s="551" t="s">
        <v>1593</v>
      </c>
      <c r="G224" s="551"/>
      <c r="H224" s="551"/>
      <c r="I224" s="551"/>
      <c r="J224" s="552" t="s">
        <v>467</v>
      </c>
      <c r="K224" s="553">
        <v>1</v>
      </c>
      <c r="L224" s="573"/>
      <c r="M224" s="574"/>
      <c r="N224" s="554">
        <f>ROUND(L224*K224,2)</f>
        <v>0</v>
      </c>
      <c r="O224" s="507"/>
      <c r="P224" s="507"/>
      <c r="Q224" s="507"/>
      <c r="R224" s="508"/>
      <c r="T224" s="509" t="s">
        <v>5</v>
      </c>
      <c r="U224" s="510" t="s">
        <v>42</v>
      </c>
      <c r="V224" s="511">
        <v>0</v>
      </c>
      <c r="W224" s="511">
        <f>V224*K224</f>
        <v>0</v>
      </c>
      <c r="X224" s="511">
        <v>5.1799999999999999E-2</v>
      </c>
      <c r="Y224" s="511">
        <f>X224*K224</f>
        <v>5.1799999999999999E-2</v>
      </c>
      <c r="Z224" s="511">
        <v>0</v>
      </c>
      <c r="AA224" s="512">
        <f>Z224*K224</f>
        <v>0</v>
      </c>
      <c r="AR224" s="388" t="s">
        <v>168</v>
      </c>
      <c r="AT224" s="388" t="s">
        <v>290</v>
      </c>
      <c r="AU224" s="388" t="s">
        <v>81</v>
      </c>
      <c r="AY224" s="388" t="s">
        <v>134</v>
      </c>
      <c r="BE224" s="513">
        <f>IF(U224="základní",N224,0)</f>
        <v>0</v>
      </c>
      <c r="BF224" s="513">
        <f>IF(U224="snížená",N224,0)</f>
        <v>0</v>
      </c>
      <c r="BG224" s="513">
        <f>IF(U224="zákl. přenesená",N224,0)</f>
        <v>0</v>
      </c>
      <c r="BH224" s="513">
        <f>IF(U224="sníž. přenesená",N224,0)</f>
        <v>0</v>
      </c>
      <c r="BI224" s="513">
        <f>IF(U224="nulová",N224,0)</f>
        <v>0</v>
      </c>
      <c r="BJ224" s="388" t="s">
        <v>79</v>
      </c>
      <c r="BK224" s="513">
        <f>ROUND(L224*K224,2)</f>
        <v>0</v>
      </c>
      <c r="BL224" s="388" t="s">
        <v>152</v>
      </c>
      <c r="BM224" s="388" t="s">
        <v>1594</v>
      </c>
    </row>
    <row r="225" spans="2:65" s="514" customFormat="1" ht="16.5" customHeight="1">
      <c r="B225" s="515"/>
      <c r="C225" s="516"/>
      <c r="D225" s="516"/>
      <c r="E225" s="517" t="s">
        <v>5</v>
      </c>
      <c r="F225" s="518" t="s">
        <v>79</v>
      </c>
      <c r="G225" s="519"/>
      <c r="H225" s="519"/>
      <c r="I225" s="519"/>
      <c r="J225" s="516"/>
      <c r="K225" s="520">
        <v>1</v>
      </c>
      <c r="L225" s="568"/>
      <c r="M225" s="568"/>
      <c r="N225" s="516"/>
      <c r="O225" s="516"/>
      <c r="P225" s="516"/>
      <c r="Q225" s="516"/>
      <c r="R225" s="521"/>
      <c r="T225" s="522"/>
      <c r="U225" s="516"/>
      <c r="V225" s="516"/>
      <c r="W225" s="516"/>
      <c r="X225" s="516"/>
      <c r="Y225" s="516"/>
      <c r="Z225" s="516"/>
      <c r="AA225" s="523"/>
      <c r="AT225" s="524" t="s">
        <v>303</v>
      </c>
      <c r="AU225" s="524" t="s">
        <v>81</v>
      </c>
      <c r="AV225" s="514" t="s">
        <v>81</v>
      </c>
      <c r="AW225" s="514" t="s">
        <v>34</v>
      </c>
      <c r="AX225" s="514" t="s">
        <v>79</v>
      </c>
      <c r="AY225" s="524" t="s">
        <v>134</v>
      </c>
    </row>
    <row r="226" spans="2:65" s="401" customFormat="1" ht="25.5" customHeight="1">
      <c r="B226" s="501"/>
      <c r="C226" s="502" t="s">
        <v>454</v>
      </c>
      <c r="D226" s="502" t="s">
        <v>137</v>
      </c>
      <c r="E226" s="503" t="s">
        <v>1595</v>
      </c>
      <c r="F226" s="504" t="s">
        <v>1596</v>
      </c>
      <c r="G226" s="504"/>
      <c r="H226" s="504"/>
      <c r="I226" s="504"/>
      <c r="J226" s="505" t="s">
        <v>467</v>
      </c>
      <c r="K226" s="506">
        <v>9</v>
      </c>
      <c r="L226" s="566"/>
      <c r="M226" s="567"/>
      <c r="N226" s="507">
        <f>ROUND(L226*K226,2)</f>
        <v>0</v>
      </c>
      <c r="O226" s="507"/>
      <c r="P226" s="507"/>
      <c r="Q226" s="507"/>
      <c r="R226" s="508"/>
      <c r="T226" s="509" t="s">
        <v>5</v>
      </c>
      <c r="U226" s="510" t="s">
        <v>42</v>
      </c>
      <c r="V226" s="511">
        <v>2.0579999999999998</v>
      </c>
      <c r="W226" s="511">
        <f>V226*K226</f>
        <v>18.521999999999998</v>
      </c>
      <c r="X226" s="511">
        <v>7.9600000000000001E-3</v>
      </c>
      <c r="Y226" s="511">
        <f>X226*K226</f>
        <v>7.1639999999999995E-2</v>
      </c>
      <c r="Z226" s="511">
        <v>0</v>
      </c>
      <c r="AA226" s="512">
        <f>Z226*K226</f>
        <v>0</v>
      </c>
      <c r="AR226" s="388" t="s">
        <v>152</v>
      </c>
      <c r="AT226" s="388" t="s">
        <v>137</v>
      </c>
      <c r="AU226" s="388" t="s">
        <v>81</v>
      </c>
      <c r="AY226" s="388" t="s">
        <v>134</v>
      </c>
      <c r="BE226" s="513">
        <f>IF(U226="základní",N226,0)</f>
        <v>0</v>
      </c>
      <c r="BF226" s="513">
        <f>IF(U226="snížená",N226,0)</f>
        <v>0</v>
      </c>
      <c r="BG226" s="513">
        <f>IF(U226="zákl. přenesená",N226,0)</f>
        <v>0</v>
      </c>
      <c r="BH226" s="513">
        <f>IF(U226="sníž. přenesená",N226,0)</f>
        <v>0</v>
      </c>
      <c r="BI226" s="513">
        <f>IF(U226="nulová",N226,0)</f>
        <v>0</v>
      </c>
      <c r="BJ226" s="388" t="s">
        <v>79</v>
      </c>
      <c r="BK226" s="513">
        <f>ROUND(L226*K226,2)</f>
        <v>0</v>
      </c>
      <c r="BL226" s="388" t="s">
        <v>152</v>
      </c>
      <c r="BM226" s="388" t="s">
        <v>1597</v>
      </c>
    </row>
    <row r="227" spans="2:65" s="401" customFormat="1" ht="38.25" customHeight="1">
      <c r="B227" s="501"/>
      <c r="C227" s="549" t="s">
        <v>459</v>
      </c>
      <c r="D227" s="549" t="s">
        <v>290</v>
      </c>
      <c r="E227" s="550" t="s">
        <v>1598</v>
      </c>
      <c r="F227" s="551" t="s">
        <v>1599</v>
      </c>
      <c r="G227" s="551"/>
      <c r="H227" s="551"/>
      <c r="I227" s="551"/>
      <c r="J227" s="552" t="s">
        <v>467</v>
      </c>
      <c r="K227" s="553">
        <v>4</v>
      </c>
      <c r="L227" s="573"/>
      <c r="M227" s="574"/>
      <c r="N227" s="554">
        <f>ROUND(L227*K227,2)</f>
        <v>0</v>
      </c>
      <c r="O227" s="507"/>
      <c r="P227" s="507"/>
      <c r="Q227" s="507"/>
      <c r="R227" s="508"/>
      <c r="T227" s="509" t="s">
        <v>5</v>
      </c>
      <c r="U227" s="510" t="s">
        <v>42</v>
      </c>
      <c r="V227" s="511">
        <v>0</v>
      </c>
      <c r="W227" s="511">
        <f>V227*K227</f>
        <v>0</v>
      </c>
      <c r="X227" s="511">
        <v>9.5500000000000002E-2</v>
      </c>
      <c r="Y227" s="511">
        <f>X227*K227</f>
        <v>0.38200000000000001</v>
      </c>
      <c r="Z227" s="511">
        <v>0</v>
      </c>
      <c r="AA227" s="512">
        <f>Z227*K227</f>
        <v>0</v>
      </c>
      <c r="AR227" s="388" t="s">
        <v>168</v>
      </c>
      <c r="AT227" s="388" t="s">
        <v>290</v>
      </c>
      <c r="AU227" s="388" t="s">
        <v>81</v>
      </c>
      <c r="AY227" s="388" t="s">
        <v>134</v>
      </c>
      <c r="BE227" s="513">
        <f>IF(U227="základní",N227,0)</f>
        <v>0</v>
      </c>
      <c r="BF227" s="513">
        <f>IF(U227="snížená",N227,0)</f>
        <v>0</v>
      </c>
      <c r="BG227" s="513">
        <f>IF(U227="zákl. přenesená",N227,0)</f>
        <v>0</v>
      </c>
      <c r="BH227" s="513">
        <f>IF(U227="sníž. přenesená",N227,0)</f>
        <v>0</v>
      </c>
      <c r="BI227" s="513">
        <f>IF(U227="nulová",N227,0)</f>
        <v>0</v>
      </c>
      <c r="BJ227" s="388" t="s">
        <v>79</v>
      </c>
      <c r="BK227" s="513">
        <f>ROUND(L227*K227,2)</f>
        <v>0</v>
      </c>
      <c r="BL227" s="388" t="s">
        <v>152</v>
      </c>
      <c r="BM227" s="388" t="s">
        <v>1600</v>
      </c>
    </row>
    <row r="228" spans="2:65" s="514" customFormat="1" ht="16.5" customHeight="1">
      <c r="B228" s="515"/>
      <c r="C228" s="516"/>
      <c r="D228" s="516"/>
      <c r="E228" s="517" t="s">
        <v>5</v>
      </c>
      <c r="F228" s="518" t="s">
        <v>152</v>
      </c>
      <c r="G228" s="519"/>
      <c r="H228" s="519"/>
      <c r="I228" s="519"/>
      <c r="J228" s="516"/>
      <c r="K228" s="520">
        <v>4</v>
      </c>
      <c r="L228" s="568"/>
      <c r="M228" s="568"/>
      <c r="N228" s="516"/>
      <c r="O228" s="516"/>
      <c r="P228" s="516"/>
      <c r="Q228" s="516"/>
      <c r="R228" s="521"/>
      <c r="T228" s="522"/>
      <c r="U228" s="516"/>
      <c r="V228" s="516"/>
      <c r="W228" s="516"/>
      <c r="X228" s="516"/>
      <c r="Y228" s="516"/>
      <c r="Z228" s="516"/>
      <c r="AA228" s="523"/>
      <c r="AT228" s="524" t="s">
        <v>303</v>
      </c>
      <c r="AU228" s="524" t="s">
        <v>81</v>
      </c>
      <c r="AV228" s="514" t="s">
        <v>81</v>
      </c>
      <c r="AW228" s="514" t="s">
        <v>34</v>
      </c>
      <c r="AX228" s="514" t="s">
        <v>79</v>
      </c>
      <c r="AY228" s="524" t="s">
        <v>134</v>
      </c>
    </row>
    <row r="229" spans="2:65" s="401" customFormat="1" ht="38.25" customHeight="1">
      <c r="B229" s="501"/>
      <c r="C229" s="549" t="s">
        <v>464</v>
      </c>
      <c r="D229" s="549" t="s">
        <v>290</v>
      </c>
      <c r="E229" s="550" t="s">
        <v>1601</v>
      </c>
      <c r="F229" s="551" t="s">
        <v>1602</v>
      </c>
      <c r="G229" s="551"/>
      <c r="H229" s="551"/>
      <c r="I229" s="551"/>
      <c r="J229" s="552" t="s">
        <v>467</v>
      </c>
      <c r="K229" s="553">
        <v>1</v>
      </c>
      <c r="L229" s="573"/>
      <c r="M229" s="574"/>
      <c r="N229" s="554">
        <f>ROUND(L229*K229,2)</f>
        <v>0</v>
      </c>
      <c r="O229" s="507"/>
      <c r="P229" s="507"/>
      <c r="Q229" s="507"/>
      <c r="R229" s="508"/>
      <c r="T229" s="509" t="s">
        <v>5</v>
      </c>
      <c r="U229" s="510" t="s">
        <v>42</v>
      </c>
      <c r="V229" s="511">
        <v>0</v>
      </c>
      <c r="W229" s="511">
        <f>V229*K229</f>
        <v>0</v>
      </c>
      <c r="X229" s="511">
        <v>9.8000000000000004E-2</v>
      </c>
      <c r="Y229" s="511">
        <f>X229*K229</f>
        <v>9.8000000000000004E-2</v>
      </c>
      <c r="Z229" s="511">
        <v>0</v>
      </c>
      <c r="AA229" s="512">
        <f>Z229*K229</f>
        <v>0</v>
      </c>
      <c r="AR229" s="388" t="s">
        <v>168</v>
      </c>
      <c r="AT229" s="388" t="s">
        <v>290</v>
      </c>
      <c r="AU229" s="388" t="s">
        <v>81</v>
      </c>
      <c r="AY229" s="388" t="s">
        <v>134</v>
      </c>
      <c r="BE229" s="513">
        <f>IF(U229="základní",N229,0)</f>
        <v>0</v>
      </c>
      <c r="BF229" s="513">
        <f>IF(U229="snížená",N229,0)</f>
        <v>0</v>
      </c>
      <c r="BG229" s="513">
        <f>IF(U229="zákl. přenesená",N229,0)</f>
        <v>0</v>
      </c>
      <c r="BH229" s="513">
        <f>IF(U229="sníž. přenesená",N229,0)</f>
        <v>0</v>
      </c>
      <c r="BI229" s="513">
        <f>IF(U229="nulová",N229,0)</f>
        <v>0</v>
      </c>
      <c r="BJ229" s="388" t="s">
        <v>79</v>
      </c>
      <c r="BK229" s="513">
        <f>ROUND(L229*K229,2)</f>
        <v>0</v>
      </c>
      <c r="BL229" s="388" t="s">
        <v>152</v>
      </c>
      <c r="BM229" s="388" t="s">
        <v>1603</v>
      </c>
    </row>
    <row r="230" spans="2:65" s="514" customFormat="1" ht="16.5" customHeight="1">
      <c r="B230" s="515"/>
      <c r="C230" s="516"/>
      <c r="D230" s="516"/>
      <c r="E230" s="517" t="s">
        <v>5</v>
      </c>
      <c r="F230" s="518" t="s">
        <v>79</v>
      </c>
      <c r="G230" s="519"/>
      <c r="H230" s="519"/>
      <c r="I230" s="519"/>
      <c r="J230" s="516"/>
      <c r="K230" s="520">
        <v>1</v>
      </c>
      <c r="L230" s="568"/>
      <c r="M230" s="568"/>
      <c r="N230" s="516"/>
      <c r="O230" s="516"/>
      <c r="P230" s="516"/>
      <c r="Q230" s="516"/>
      <c r="R230" s="521"/>
      <c r="T230" s="522"/>
      <c r="U230" s="516"/>
      <c r="V230" s="516"/>
      <c r="W230" s="516"/>
      <c r="X230" s="516"/>
      <c r="Y230" s="516"/>
      <c r="Z230" s="516"/>
      <c r="AA230" s="523"/>
      <c r="AT230" s="524" t="s">
        <v>303</v>
      </c>
      <c r="AU230" s="524" t="s">
        <v>81</v>
      </c>
      <c r="AV230" s="514" t="s">
        <v>81</v>
      </c>
      <c r="AW230" s="514" t="s">
        <v>34</v>
      </c>
      <c r="AX230" s="514" t="s">
        <v>79</v>
      </c>
      <c r="AY230" s="524" t="s">
        <v>134</v>
      </c>
    </row>
    <row r="231" spans="2:65" s="401" customFormat="1" ht="38.25" customHeight="1">
      <c r="B231" s="501"/>
      <c r="C231" s="549" t="s">
        <v>471</v>
      </c>
      <c r="D231" s="549" t="s">
        <v>290</v>
      </c>
      <c r="E231" s="550" t="s">
        <v>1604</v>
      </c>
      <c r="F231" s="551" t="s">
        <v>1605</v>
      </c>
      <c r="G231" s="551"/>
      <c r="H231" s="551"/>
      <c r="I231" s="551"/>
      <c r="J231" s="552" t="s">
        <v>467</v>
      </c>
      <c r="K231" s="553">
        <v>2</v>
      </c>
      <c r="L231" s="573"/>
      <c r="M231" s="574"/>
      <c r="N231" s="554">
        <f>ROUND(L231*K231,2)</f>
        <v>0</v>
      </c>
      <c r="O231" s="507"/>
      <c r="P231" s="507"/>
      <c r="Q231" s="507"/>
      <c r="R231" s="508"/>
      <c r="T231" s="509" t="s">
        <v>5</v>
      </c>
      <c r="U231" s="510" t="s">
        <v>42</v>
      </c>
      <c r="V231" s="511">
        <v>0</v>
      </c>
      <c r="W231" s="511">
        <f>V231*K231</f>
        <v>0</v>
      </c>
      <c r="X231" s="511">
        <v>0.106</v>
      </c>
      <c r="Y231" s="511">
        <f>X231*K231</f>
        <v>0.21199999999999999</v>
      </c>
      <c r="Z231" s="511">
        <v>0</v>
      </c>
      <c r="AA231" s="512">
        <f>Z231*K231</f>
        <v>0</v>
      </c>
      <c r="AR231" s="388" t="s">
        <v>168</v>
      </c>
      <c r="AT231" s="388" t="s">
        <v>290</v>
      </c>
      <c r="AU231" s="388" t="s">
        <v>81</v>
      </c>
      <c r="AY231" s="388" t="s">
        <v>134</v>
      </c>
      <c r="BE231" s="513">
        <f>IF(U231="základní",N231,0)</f>
        <v>0</v>
      </c>
      <c r="BF231" s="513">
        <f>IF(U231="snížená",N231,0)</f>
        <v>0</v>
      </c>
      <c r="BG231" s="513">
        <f>IF(U231="zákl. přenesená",N231,0)</f>
        <v>0</v>
      </c>
      <c r="BH231" s="513">
        <f>IF(U231="sníž. přenesená",N231,0)</f>
        <v>0</v>
      </c>
      <c r="BI231" s="513">
        <f>IF(U231="nulová",N231,0)</f>
        <v>0</v>
      </c>
      <c r="BJ231" s="388" t="s">
        <v>79</v>
      </c>
      <c r="BK231" s="513">
        <f>ROUND(L231*K231,2)</f>
        <v>0</v>
      </c>
      <c r="BL231" s="388" t="s">
        <v>152</v>
      </c>
      <c r="BM231" s="388" t="s">
        <v>1606</v>
      </c>
    </row>
    <row r="232" spans="2:65" s="514" customFormat="1" ht="16.5" customHeight="1">
      <c r="B232" s="515"/>
      <c r="C232" s="516"/>
      <c r="D232" s="516"/>
      <c r="E232" s="517" t="s">
        <v>5</v>
      </c>
      <c r="F232" s="518" t="s">
        <v>81</v>
      </c>
      <c r="G232" s="519"/>
      <c r="H232" s="519"/>
      <c r="I232" s="519"/>
      <c r="J232" s="516"/>
      <c r="K232" s="520">
        <v>2</v>
      </c>
      <c r="L232" s="568"/>
      <c r="M232" s="568"/>
      <c r="N232" s="516"/>
      <c r="O232" s="516"/>
      <c r="P232" s="516"/>
      <c r="Q232" s="516"/>
      <c r="R232" s="521"/>
      <c r="T232" s="522"/>
      <c r="U232" s="516"/>
      <c r="V232" s="516"/>
      <c r="W232" s="516"/>
      <c r="X232" s="516"/>
      <c r="Y232" s="516"/>
      <c r="Z232" s="516"/>
      <c r="AA232" s="523"/>
      <c r="AT232" s="524" t="s">
        <v>303</v>
      </c>
      <c r="AU232" s="524" t="s">
        <v>81</v>
      </c>
      <c r="AV232" s="514" t="s">
        <v>81</v>
      </c>
      <c r="AW232" s="514" t="s">
        <v>34</v>
      </c>
      <c r="AX232" s="514" t="s">
        <v>79</v>
      </c>
      <c r="AY232" s="524" t="s">
        <v>134</v>
      </c>
    </row>
    <row r="233" spans="2:65" s="401" customFormat="1" ht="38.25" customHeight="1">
      <c r="B233" s="501"/>
      <c r="C233" s="549" t="s">
        <v>476</v>
      </c>
      <c r="D233" s="549" t="s">
        <v>290</v>
      </c>
      <c r="E233" s="550" t="s">
        <v>1607</v>
      </c>
      <c r="F233" s="551" t="s">
        <v>1608</v>
      </c>
      <c r="G233" s="551"/>
      <c r="H233" s="551"/>
      <c r="I233" s="551"/>
      <c r="J233" s="552" t="s">
        <v>467</v>
      </c>
      <c r="K233" s="553">
        <v>2</v>
      </c>
      <c r="L233" s="573"/>
      <c r="M233" s="574"/>
      <c r="N233" s="554">
        <f>ROUND(L233*K233,2)</f>
        <v>0</v>
      </c>
      <c r="O233" s="507"/>
      <c r="P233" s="507"/>
      <c r="Q233" s="507"/>
      <c r="R233" s="508"/>
      <c r="T233" s="509" t="s">
        <v>5</v>
      </c>
      <c r="U233" s="510" t="s">
        <v>42</v>
      </c>
      <c r="V233" s="511">
        <v>0</v>
      </c>
      <c r="W233" s="511">
        <f>V233*K233</f>
        <v>0</v>
      </c>
      <c r="X233" s="511">
        <v>0.12</v>
      </c>
      <c r="Y233" s="511">
        <f>X233*K233</f>
        <v>0.24</v>
      </c>
      <c r="Z233" s="511">
        <v>0</v>
      </c>
      <c r="AA233" s="512">
        <f>Z233*K233</f>
        <v>0</v>
      </c>
      <c r="AR233" s="388" t="s">
        <v>168</v>
      </c>
      <c r="AT233" s="388" t="s">
        <v>290</v>
      </c>
      <c r="AU233" s="388" t="s">
        <v>81</v>
      </c>
      <c r="AY233" s="388" t="s">
        <v>134</v>
      </c>
      <c r="BE233" s="513">
        <f>IF(U233="základní",N233,0)</f>
        <v>0</v>
      </c>
      <c r="BF233" s="513">
        <f>IF(U233="snížená",N233,0)</f>
        <v>0</v>
      </c>
      <c r="BG233" s="513">
        <f>IF(U233="zákl. přenesená",N233,0)</f>
        <v>0</v>
      </c>
      <c r="BH233" s="513">
        <f>IF(U233="sníž. přenesená",N233,0)</f>
        <v>0</v>
      </c>
      <c r="BI233" s="513">
        <f>IF(U233="nulová",N233,0)</f>
        <v>0</v>
      </c>
      <c r="BJ233" s="388" t="s">
        <v>79</v>
      </c>
      <c r="BK233" s="513">
        <f>ROUND(L233*K233,2)</f>
        <v>0</v>
      </c>
      <c r="BL233" s="388" t="s">
        <v>152</v>
      </c>
      <c r="BM233" s="388" t="s">
        <v>1609</v>
      </c>
    </row>
    <row r="234" spans="2:65" s="514" customFormat="1" ht="16.5" customHeight="1">
      <c r="B234" s="515"/>
      <c r="C234" s="516"/>
      <c r="D234" s="516"/>
      <c r="E234" s="517" t="s">
        <v>5</v>
      </c>
      <c r="F234" s="518" t="s">
        <v>81</v>
      </c>
      <c r="G234" s="519"/>
      <c r="H234" s="519"/>
      <c r="I234" s="519"/>
      <c r="J234" s="516"/>
      <c r="K234" s="520">
        <v>2</v>
      </c>
      <c r="L234" s="568"/>
      <c r="M234" s="568"/>
      <c r="N234" s="516"/>
      <c r="O234" s="516"/>
      <c r="P234" s="516"/>
      <c r="Q234" s="516"/>
      <c r="R234" s="521"/>
      <c r="T234" s="522"/>
      <c r="U234" s="516"/>
      <c r="V234" s="516"/>
      <c r="W234" s="516"/>
      <c r="X234" s="516"/>
      <c r="Y234" s="516"/>
      <c r="Z234" s="516"/>
      <c r="AA234" s="523"/>
      <c r="AT234" s="524" t="s">
        <v>303</v>
      </c>
      <c r="AU234" s="524" t="s">
        <v>81</v>
      </c>
      <c r="AV234" s="514" t="s">
        <v>81</v>
      </c>
      <c r="AW234" s="514" t="s">
        <v>34</v>
      </c>
      <c r="AX234" s="514" t="s">
        <v>79</v>
      </c>
      <c r="AY234" s="524" t="s">
        <v>134</v>
      </c>
    </row>
    <row r="235" spans="2:65" s="401" customFormat="1" ht="38.25" customHeight="1">
      <c r="B235" s="501"/>
      <c r="C235" s="502" t="s">
        <v>480</v>
      </c>
      <c r="D235" s="502" t="s">
        <v>137</v>
      </c>
      <c r="E235" s="503" t="s">
        <v>1217</v>
      </c>
      <c r="F235" s="504" t="s">
        <v>1610</v>
      </c>
      <c r="G235" s="504"/>
      <c r="H235" s="504"/>
      <c r="I235" s="504"/>
      <c r="J235" s="505" t="s">
        <v>248</v>
      </c>
      <c r="K235" s="506">
        <v>3</v>
      </c>
      <c r="L235" s="566"/>
      <c r="M235" s="567"/>
      <c r="N235" s="507">
        <f>ROUND(L235*K235,2)</f>
        <v>0</v>
      </c>
      <c r="O235" s="507"/>
      <c r="P235" s="507"/>
      <c r="Q235" s="507"/>
      <c r="R235" s="508"/>
      <c r="T235" s="509" t="s">
        <v>5</v>
      </c>
      <c r="U235" s="510" t="s">
        <v>42</v>
      </c>
      <c r="V235" s="511">
        <v>0.23300000000000001</v>
      </c>
      <c r="W235" s="511">
        <f>V235*K235</f>
        <v>0.69900000000000007</v>
      </c>
      <c r="X235" s="511">
        <v>0</v>
      </c>
      <c r="Y235" s="511">
        <f>X235*K235</f>
        <v>0</v>
      </c>
      <c r="Z235" s="511">
        <v>0</v>
      </c>
      <c r="AA235" s="512">
        <f>Z235*K235</f>
        <v>0</v>
      </c>
      <c r="AR235" s="388" t="s">
        <v>152</v>
      </c>
      <c r="AT235" s="388" t="s">
        <v>137</v>
      </c>
      <c r="AU235" s="388" t="s">
        <v>81</v>
      </c>
      <c r="AY235" s="388" t="s">
        <v>134</v>
      </c>
      <c r="BE235" s="513">
        <f>IF(U235="základní",N235,0)</f>
        <v>0</v>
      </c>
      <c r="BF235" s="513">
        <f>IF(U235="snížená",N235,0)</f>
        <v>0</v>
      </c>
      <c r="BG235" s="513">
        <f>IF(U235="zákl. přenesená",N235,0)</f>
        <v>0</v>
      </c>
      <c r="BH235" s="513">
        <f>IF(U235="sníž. přenesená",N235,0)</f>
        <v>0</v>
      </c>
      <c r="BI235" s="513">
        <f>IF(U235="nulová",N235,0)</f>
        <v>0</v>
      </c>
      <c r="BJ235" s="388" t="s">
        <v>79</v>
      </c>
      <c r="BK235" s="513">
        <f>ROUND(L235*K235,2)</f>
        <v>0</v>
      </c>
      <c r="BL235" s="388" t="s">
        <v>152</v>
      </c>
      <c r="BM235" s="388" t="s">
        <v>1611</v>
      </c>
    </row>
    <row r="236" spans="2:65" s="401" customFormat="1" ht="25.5" customHeight="1">
      <c r="B236" s="501"/>
      <c r="C236" s="549" t="s">
        <v>485</v>
      </c>
      <c r="D236" s="549" t="s">
        <v>290</v>
      </c>
      <c r="E236" s="550" t="s">
        <v>1612</v>
      </c>
      <c r="F236" s="551" t="s">
        <v>1613</v>
      </c>
      <c r="G236" s="551"/>
      <c r="H236" s="551"/>
      <c r="I236" s="551"/>
      <c r="J236" s="552" t="s">
        <v>248</v>
      </c>
      <c r="K236" s="553">
        <v>30</v>
      </c>
      <c r="L236" s="573"/>
      <c r="M236" s="574"/>
      <c r="N236" s="554">
        <f>ROUND(L236*K236,2)</f>
        <v>0</v>
      </c>
      <c r="O236" s="507"/>
      <c r="P236" s="507"/>
      <c r="Q236" s="507"/>
      <c r="R236" s="508"/>
      <c r="T236" s="509" t="s">
        <v>5</v>
      </c>
      <c r="U236" s="510" t="s">
        <v>42</v>
      </c>
      <c r="V236" s="511">
        <v>0</v>
      </c>
      <c r="W236" s="511">
        <f>V236*K236</f>
        <v>0</v>
      </c>
      <c r="X236" s="511">
        <v>1.06E-3</v>
      </c>
      <c r="Y236" s="511">
        <f>X236*K236</f>
        <v>3.1800000000000002E-2</v>
      </c>
      <c r="Z236" s="511">
        <v>0</v>
      </c>
      <c r="AA236" s="512">
        <f>Z236*K236</f>
        <v>0</v>
      </c>
      <c r="AR236" s="388" t="s">
        <v>168</v>
      </c>
      <c r="AT236" s="388" t="s">
        <v>290</v>
      </c>
      <c r="AU236" s="388" t="s">
        <v>81</v>
      </c>
      <c r="AY236" s="388" t="s">
        <v>134</v>
      </c>
      <c r="BE236" s="513">
        <f>IF(U236="základní",N236,0)</f>
        <v>0</v>
      </c>
      <c r="BF236" s="513">
        <f>IF(U236="snížená",N236,0)</f>
        <v>0</v>
      </c>
      <c r="BG236" s="513">
        <f>IF(U236="zákl. přenesená",N236,0)</f>
        <v>0</v>
      </c>
      <c r="BH236" s="513">
        <f>IF(U236="sníž. přenesená",N236,0)</f>
        <v>0</v>
      </c>
      <c r="BI236" s="513">
        <f>IF(U236="nulová",N236,0)</f>
        <v>0</v>
      </c>
      <c r="BJ236" s="388" t="s">
        <v>79</v>
      </c>
      <c r="BK236" s="513">
        <f>ROUND(L236*K236,2)</f>
        <v>0</v>
      </c>
      <c r="BL236" s="388" t="s">
        <v>152</v>
      </c>
      <c r="BM236" s="388" t="s">
        <v>1614</v>
      </c>
    </row>
    <row r="237" spans="2:65" s="514" customFormat="1" ht="16.5" customHeight="1">
      <c r="B237" s="515"/>
      <c r="C237" s="516"/>
      <c r="D237" s="516"/>
      <c r="E237" s="517" t="s">
        <v>5</v>
      </c>
      <c r="F237" s="518" t="s">
        <v>338</v>
      </c>
      <c r="G237" s="519"/>
      <c r="H237" s="519"/>
      <c r="I237" s="519"/>
      <c r="J237" s="516"/>
      <c r="K237" s="520">
        <v>30</v>
      </c>
      <c r="L237" s="568"/>
      <c r="M237" s="568"/>
      <c r="N237" s="516"/>
      <c r="O237" s="516"/>
      <c r="P237" s="516"/>
      <c r="Q237" s="516"/>
      <c r="R237" s="521"/>
      <c r="T237" s="522"/>
      <c r="U237" s="516"/>
      <c r="V237" s="516"/>
      <c r="W237" s="516"/>
      <c r="X237" s="516"/>
      <c r="Y237" s="516"/>
      <c r="Z237" s="516"/>
      <c r="AA237" s="523"/>
      <c r="AT237" s="524" t="s">
        <v>303</v>
      </c>
      <c r="AU237" s="524" t="s">
        <v>81</v>
      </c>
      <c r="AV237" s="514" t="s">
        <v>81</v>
      </c>
      <c r="AW237" s="514" t="s">
        <v>34</v>
      </c>
      <c r="AX237" s="514" t="s">
        <v>79</v>
      </c>
      <c r="AY237" s="524" t="s">
        <v>134</v>
      </c>
    </row>
    <row r="238" spans="2:65" s="401" customFormat="1" ht="25.5" customHeight="1">
      <c r="B238" s="501"/>
      <c r="C238" s="502" t="s">
        <v>489</v>
      </c>
      <c r="D238" s="502" t="s">
        <v>137</v>
      </c>
      <c r="E238" s="503" t="s">
        <v>1615</v>
      </c>
      <c r="F238" s="504" t="s">
        <v>1616</v>
      </c>
      <c r="G238" s="504"/>
      <c r="H238" s="504"/>
      <c r="I238" s="504"/>
      <c r="J238" s="505" t="s">
        <v>467</v>
      </c>
      <c r="K238" s="506">
        <v>9</v>
      </c>
      <c r="L238" s="566"/>
      <c r="M238" s="567"/>
      <c r="N238" s="507">
        <f>ROUND(L238*K238,2)</f>
        <v>0</v>
      </c>
      <c r="O238" s="507"/>
      <c r="P238" s="507"/>
      <c r="Q238" s="507"/>
      <c r="R238" s="508"/>
      <c r="T238" s="509" t="s">
        <v>5</v>
      </c>
      <c r="U238" s="510" t="s">
        <v>42</v>
      </c>
      <c r="V238" s="511">
        <v>1.554</v>
      </c>
      <c r="W238" s="511">
        <f>V238*K238</f>
        <v>13.986000000000001</v>
      </c>
      <c r="X238" s="511">
        <v>8.5999999999999998E-4</v>
      </c>
      <c r="Y238" s="511">
        <f>X238*K238</f>
        <v>7.7399999999999995E-3</v>
      </c>
      <c r="Z238" s="511">
        <v>0</v>
      </c>
      <c r="AA238" s="512">
        <f>Z238*K238</f>
        <v>0</v>
      </c>
      <c r="AR238" s="388" t="s">
        <v>152</v>
      </c>
      <c r="AT238" s="388" t="s">
        <v>137</v>
      </c>
      <c r="AU238" s="388" t="s">
        <v>81</v>
      </c>
      <c r="AY238" s="388" t="s">
        <v>134</v>
      </c>
      <c r="BE238" s="513">
        <f>IF(U238="základní",N238,0)</f>
        <v>0</v>
      </c>
      <c r="BF238" s="513">
        <f>IF(U238="snížená",N238,0)</f>
        <v>0</v>
      </c>
      <c r="BG238" s="513">
        <f>IF(U238="zákl. přenesená",N238,0)</f>
        <v>0</v>
      </c>
      <c r="BH238" s="513">
        <f>IF(U238="sníž. přenesená",N238,0)</f>
        <v>0</v>
      </c>
      <c r="BI238" s="513">
        <f>IF(U238="nulová",N238,0)</f>
        <v>0</v>
      </c>
      <c r="BJ238" s="388" t="s">
        <v>79</v>
      </c>
      <c r="BK238" s="513">
        <f>ROUND(L238*K238,2)</f>
        <v>0</v>
      </c>
      <c r="BL238" s="388" t="s">
        <v>152</v>
      </c>
      <c r="BM238" s="388" t="s">
        <v>1617</v>
      </c>
    </row>
    <row r="239" spans="2:65" s="401" customFormat="1" ht="38.25" customHeight="1">
      <c r="B239" s="501"/>
      <c r="C239" s="549" t="s">
        <v>494</v>
      </c>
      <c r="D239" s="549" t="s">
        <v>290</v>
      </c>
      <c r="E239" s="550" t="s">
        <v>1618</v>
      </c>
      <c r="F239" s="551" t="s">
        <v>1619</v>
      </c>
      <c r="G239" s="551"/>
      <c r="H239" s="551"/>
      <c r="I239" s="551"/>
      <c r="J239" s="552" t="s">
        <v>467</v>
      </c>
      <c r="K239" s="553">
        <v>2</v>
      </c>
      <c r="L239" s="573"/>
      <c r="M239" s="574"/>
      <c r="N239" s="554">
        <f>ROUND(L239*K239,2)</f>
        <v>0</v>
      </c>
      <c r="O239" s="507"/>
      <c r="P239" s="507"/>
      <c r="Q239" s="507"/>
      <c r="R239" s="508"/>
      <c r="T239" s="509" t="s">
        <v>5</v>
      </c>
      <c r="U239" s="510" t="s">
        <v>42</v>
      </c>
      <c r="V239" s="511">
        <v>0</v>
      </c>
      <c r="W239" s="511">
        <f>V239*K239</f>
        <v>0</v>
      </c>
      <c r="X239" s="511">
        <v>1.7999999999999999E-2</v>
      </c>
      <c r="Y239" s="511">
        <f>X239*K239</f>
        <v>3.5999999999999997E-2</v>
      </c>
      <c r="Z239" s="511">
        <v>0</v>
      </c>
      <c r="AA239" s="512">
        <f>Z239*K239</f>
        <v>0</v>
      </c>
      <c r="AR239" s="388" t="s">
        <v>168</v>
      </c>
      <c r="AT239" s="388" t="s">
        <v>290</v>
      </c>
      <c r="AU239" s="388" t="s">
        <v>81</v>
      </c>
      <c r="AY239" s="388" t="s">
        <v>134</v>
      </c>
      <c r="BE239" s="513">
        <f>IF(U239="základní",N239,0)</f>
        <v>0</v>
      </c>
      <c r="BF239" s="513">
        <f>IF(U239="snížená",N239,0)</f>
        <v>0</v>
      </c>
      <c r="BG239" s="513">
        <f>IF(U239="zákl. přenesená",N239,0)</f>
        <v>0</v>
      </c>
      <c r="BH239" s="513">
        <f>IF(U239="sníž. přenesená",N239,0)</f>
        <v>0</v>
      </c>
      <c r="BI239" s="513">
        <f>IF(U239="nulová",N239,0)</f>
        <v>0</v>
      </c>
      <c r="BJ239" s="388" t="s">
        <v>79</v>
      </c>
      <c r="BK239" s="513">
        <f>ROUND(L239*K239,2)</f>
        <v>0</v>
      </c>
      <c r="BL239" s="388" t="s">
        <v>152</v>
      </c>
      <c r="BM239" s="388" t="s">
        <v>1620</v>
      </c>
    </row>
    <row r="240" spans="2:65" s="514" customFormat="1" ht="16.5" customHeight="1">
      <c r="B240" s="515"/>
      <c r="C240" s="516"/>
      <c r="D240" s="516"/>
      <c r="E240" s="517" t="s">
        <v>5</v>
      </c>
      <c r="F240" s="518" t="s">
        <v>81</v>
      </c>
      <c r="G240" s="519"/>
      <c r="H240" s="519"/>
      <c r="I240" s="519"/>
      <c r="J240" s="516"/>
      <c r="K240" s="520">
        <v>2</v>
      </c>
      <c r="L240" s="568"/>
      <c r="M240" s="568"/>
      <c r="N240" s="516"/>
      <c r="O240" s="516"/>
      <c r="P240" s="516"/>
      <c r="Q240" s="516"/>
      <c r="R240" s="521"/>
      <c r="T240" s="522"/>
      <c r="U240" s="516"/>
      <c r="V240" s="516"/>
      <c r="W240" s="516"/>
      <c r="X240" s="516"/>
      <c r="Y240" s="516"/>
      <c r="Z240" s="516"/>
      <c r="AA240" s="523"/>
      <c r="AT240" s="524" t="s">
        <v>303</v>
      </c>
      <c r="AU240" s="524" t="s">
        <v>81</v>
      </c>
      <c r="AV240" s="514" t="s">
        <v>81</v>
      </c>
      <c r="AW240" s="514" t="s">
        <v>34</v>
      </c>
      <c r="AX240" s="514" t="s">
        <v>79</v>
      </c>
      <c r="AY240" s="524" t="s">
        <v>134</v>
      </c>
    </row>
    <row r="241" spans="2:65" s="401" customFormat="1" ht="25.5" customHeight="1">
      <c r="B241" s="501"/>
      <c r="C241" s="549" t="s">
        <v>498</v>
      </c>
      <c r="D241" s="549" t="s">
        <v>290</v>
      </c>
      <c r="E241" s="550" t="s">
        <v>1621</v>
      </c>
      <c r="F241" s="551" t="s">
        <v>1622</v>
      </c>
      <c r="G241" s="551"/>
      <c r="H241" s="551"/>
      <c r="I241" s="551"/>
      <c r="J241" s="552" t="s">
        <v>467</v>
      </c>
      <c r="K241" s="553">
        <v>2</v>
      </c>
      <c r="L241" s="573"/>
      <c r="M241" s="574"/>
      <c r="N241" s="554">
        <f>ROUND(L241*K241,2)</f>
        <v>0</v>
      </c>
      <c r="O241" s="507"/>
      <c r="P241" s="507"/>
      <c r="Q241" s="507"/>
      <c r="R241" s="508"/>
      <c r="T241" s="509" t="s">
        <v>5</v>
      </c>
      <c r="U241" s="510" t="s">
        <v>42</v>
      </c>
      <c r="V241" s="511">
        <v>0</v>
      </c>
      <c r="W241" s="511">
        <f>V241*K241</f>
        <v>0</v>
      </c>
      <c r="X241" s="511">
        <v>3.5000000000000001E-3</v>
      </c>
      <c r="Y241" s="511">
        <f>X241*K241</f>
        <v>7.0000000000000001E-3</v>
      </c>
      <c r="Z241" s="511">
        <v>0</v>
      </c>
      <c r="AA241" s="512">
        <f>Z241*K241</f>
        <v>0</v>
      </c>
      <c r="AR241" s="388" t="s">
        <v>168</v>
      </c>
      <c r="AT241" s="388" t="s">
        <v>290</v>
      </c>
      <c r="AU241" s="388" t="s">
        <v>81</v>
      </c>
      <c r="AY241" s="388" t="s">
        <v>134</v>
      </c>
      <c r="BE241" s="513">
        <f>IF(U241="základní",N241,0)</f>
        <v>0</v>
      </c>
      <c r="BF241" s="513">
        <f>IF(U241="snížená",N241,0)</f>
        <v>0</v>
      </c>
      <c r="BG241" s="513">
        <f>IF(U241="zákl. přenesená",N241,0)</f>
        <v>0</v>
      </c>
      <c r="BH241" s="513">
        <f>IF(U241="sníž. přenesená",N241,0)</f>
        <v>0</v>
      </c>
      <c r="BI241" s="513">
        <f>IF(U241="nulová",N241,0)</f>
        <v>0</v>
      </c>
      <c r="BJ241" s="388" t="s">
        <v>79</v>
      </c>
      <c r="BK241" s="513">
        <f>ROUND(L241*K241,2)</f>
        <v>0</v>
      </c>
      <c r="BL241" s="388" t="s">
        <v>152</v>
      </c>
      <c r="BM241" s="388" t="s">
        <v>1623</v>
      </c>
    </row>
    <row r="242" spans="2:65" s="514" customFormat="1" ht="16.5" customHeight="1">
      <c r="B242" s="515"/>
      <c r="C242" s="516"/>
      <c r="D242" s="516"/>
      <c r="E242" s="517" t="s">
        <v>5</v>
      </c>
      <c r="F242" s="518" t="s">
        <v>81</v>
      </c>
      <c r="G242" s="519"/>
      <c r="H242" s="519"/>
      <c r="I242" s="519"/>
      <c r="J242" s="516"/>
      <c r="K242" s="520">
        <v>2</v>
      </c>
      <c r="L242" s="568"/>
      <c r="M242" s="568"/>
      <c r="N242" s="516"/>
      <c r="O242" s="516"/>
      <c r="P242" s="516"/>
      <c r="Q242" s="516"/>
      <c r="R242" s="521"/>
      <c r="T242" s="522"/>
      <c r="U242" s="516"/>
      <c r="V242" s="516"/>
      <c r="W242" s="516"/>
      <c r="X242" s="516"/>
      <c r="Y242" s="516"/>
      <c r="Z242" s="516"/>
      <c r="AA242" s="523"/>
      <c r="AT242" s="524" t="s">
        <v>303</v>
      </c>
      <c r="AU242" s="524" t="s">
        <v>81</v>
      </c>
      <c r="AV242" s="514" t="s">
        <v>81</v>
      </c>
      <c r="AW242" s="514" t="s">
        <v>34</v>
      </c>
      <c r="AX242" s="514" t="s">
        <v>79</v>
      </c>
      <c r="AY242" s="524" t="s">
        <v>134</v>
      </c>
    </row>
    <row r="243" spans="2:65" s="401" customFormat="1" ht="16.5" customHeight="1">
      <c r="B243" s="501"/>
      <c r="C243" s="502" t="s">
        <v>422</v>
      </c>
      <c r="D243" s="502" t="s">
        <v>137</v>
      </c>
      <c r="E243" s="503" t="s">
        <v>1624</v>
      </c>
      <c r="F243" s="504" t="s">
        <v>1625</v>
      </c>
      <c r="G243" s="504"/>
      <c r="H243" s="504"/>
      <c r="I243" s="504"/>
      <c r="J243" s="505" t="s">
        <v>467</v>
      </c>
      <c r="K243" s="506">
        <v>3</v>
      </c>
      <c r="L243" s="566"/>
      <c r="M243" s="567"/>
      <c r="N243" s="507">
        <f>ROUND(L243*K243,2)</f>
        <v>0</v>
      </c>
      <c r="O243" s="507"/>
      <c r="P243" s="507"/>
      <c r="Q243" s="507"/>
      <c r="R243" s="508"/>
      <c r="T243" s="509" t="s">
        <v>5</v>
      </c>
      <c r="U243" s="510" t="s">
        <v>42</v>
      </c>
      <c r="V243" s="511">
        <v>0.70799999999999996</v>
      </c>
      <c r="W243" s="511">
        <f>V243*K243</f>
        <v>2.1239999999999997</v>
      </c>
      <c r="X243" s="511">
        <v>3.4000000000000002E-4</v>
      </c>
      <c r="Y243" s="511">
        <f>X243*K243</f>
        <v>1.0200000000000001E-3</v>
      </c>
      <c r="Z243" s="511">
        <v>0</v>
      </c>
      <c r="AA243" s="512">
        <f>Z243*K243</f>
        <v>0</v>
      </c>
      <c r="AR243" s="388" t="s">
        <v>152</v>
      </c>
      <c r="AT243" s="388" t="s">
        <v>137</v>
      </c>
      <c r="AU243" s="388" t="s">
        <v>81</v>
      </c>
      <c r="AY243" s="388" t="s">
        <v>134</v>
      </c>
      <c r="BE243" s="513">
        <f>IF(U243="základní",N243,0)</f>
        <v>0</v>
      </c>
      <c r="BF243" s="513">
        <f>IF(U243="snížená",N243,0)</f>
        <v>0</v>
      </c>
      <c r="BG243" s="513">
        <f>IF(U243="zákl. přenesená",N243,0)</f>
        <v>0</v>
      </c>
      <c r="BH243" s="513">
        <f>IF(U243="sníž. přenesená",N243,0)</f>
        <v>0</v>
      </c>
      <c r="BI243" s="513">
        <f>IF(U243="nulová",N243,0)</f>
        <v>0</v>
      </c>
      <c r="BJ243" s="388" t="s">
        <v>79</v>
      </c>
      <c r="BK243" s="513">
        <f>ROUND(L243*K243,2)</f>
        <v>0</v>
      </c>
      <c r="BL243" s="388" t="s">
        <v>152</v>
      </c>
      <c r="BM243" s="388" t="s">
        <v>1626</v>
      </c>
    </row>
    <row r="244" spans="2:65" s="401" customFormat="1" ht="25.5" customHeight="1">
      <c r="B244" s="501"/>
      <c r="C244" s="549" t="s">
        <v>507</v>
      </c>
      <c r="D244" s="549" t="s">
        <v>290</v>
      </c>
      <c r="E244" s="550" t="s">
        <v>1627</v>
      </c>
      <c r="F244" s="551" t="s">
        <v>1628</v>
      </c>
      <c r="G244" s="551"/>
      <c r="H244" s="551"/>
      <c r="I244" s="551"/>
      <c r="J244" s="552" t="s">
        <v>467</v>
      </c>
      <c r="K244" s="553">
        <v>3</v>
      </c>
      <c r="L244" s="573"/>
      <c r="M244" s="574"/>
      <c r="N244" s="554">
        <f>ROUND(L244*K244,2)</f>
        <v>0</v>
      </c>
      <c r="O244" s="507"/>
      <c r="P244" s="507"/>
      <c r="Q244" s="507"/>
      <c r="R244" s="508"/>
      <c r="T244" s="509" t="s">
        <v>5</v>
      </c>
      <c r="U244" s="510" t="s">
        <v>42</v>
      </c>
      <c r="V244" s="511">
        <v>0</v>
      </c>
      <c r="W244" s="511">
        <f>V244*K244</f>
        <v>0</v>
      </c>
      <c r="X244" s="511">
        <v>4.2500000000000003E-2</v>
      </c>
      <c r="Y244" s="511">
        <f>X244*K244</f>
        <v>0.1275</v>
      </c>
      <c r="Z244" s="511">
        <v>0</v>
      </c>
      <c r="AA244" s="512">
        <f>Z244*K244</f>
        <v>0</v>
      </c>
      <c r="AR244" s="388" t="s">
        <v>168</v>
      </c>
      <c r="AT244" s="388" t="s">
        <v>290</v>
      </c>
      <c r="AU244" s="388" t="s">
        <v>81</v>
      </c>
      <c r="AY244" s="388" t="s">
        <v>134</v>
      </c>
      <c r="BE244" s="513">
        <f>IF(U244="základní",N244,0)</f>
        <v>0</v>
      </c>
      <c r="BF244" s="513">
        <f>IF(U244="snížená",N244,0)</f>
        <v>0</v>
      </c>
      <c r="BG244" s="513">
        <f>IF(U244="zákl. přenesená",N244,0)</f>
        <v>0</v>
      </c>
      <c r="BH244" s="513">
        <f>IF(U244="sníž. přenesená",N244,0)</f>
        <v>0</v>
      </c>
      <c r="BI244" s="513">
        <f>IF(U244="nulová",N244,0)</f>
        <v>0</v>
      </c>
      <c r="BJ244" s="388" t="s">
        <v>79</v>
      </c>
      <c r="BK244" s="513">
        <f>ROUND(L244*K244,2)</f>
        <v>0</v>
      </c>
      <c r="BL244" s="388" t="s">
        <v>152</v>
      </c>
      <c r="BM244" s="388" t="s">
        <v>1629</v>
      </c>
    </row>
    <row r="245" spans="2:65" s="514" customFormat="1" ht="16.5" customHeight="1">
      <c r="B245" s="515"/>
      <c r="C245" s="516"/>
      <c r="D245" s="516"/>
      <c r="E245" s="517" t="s">
        <v>5</v>
      </c>
      <c r="F245" s="518" t="s">
        <v>147</v>
      </c>
      <c r="G245" s="519"/>
      <c r="H245" s="519"/>
      <c r="I245" s="519"/>
      <c r="J245" s="516"/>
      <c r="K245" s="520">
        <v>3</v>
      </c>
      <c r="L245" s="568"/>
      <c r="M245" s="568"/>
      <c r="N245" s="516"/>
      <c r="O245" s="516"/>
      <c r="P245" s="516"/>
      <c r="Q245" s="516"/>
      <c r="R245" s="521"/>
      <c r="T245" s="522"/>
      <c r="U245" s="516"/>
      <c r="V245" s="516"/>
      <c r="W245" s="516"/>
      <c r="X245" s="516"/>
      <c r="Y245" s="516"/>
      <c r="Z245" s="516"/>
      <c r="AA245" s="523"/>
      <c r="AT245" s="524" t="s">
        <v>303</v>
      </c>
      <c r="AU245" s="524" t="s">
        <v>81</v>
      </c>
      <c r="AV245" s="514" t="s">
        <v>81</v>
      </c>
      <c r="AW245" s="514" t="s">
        <v>34</v>
      </c>
      <c r="AX245" s="514" t="s">
        <v>79</v>
      </c>
      <c r="AY245" s="524" t="s">
        <v>134</v>
      </c>
    </row>
    <row r="246" spans="2:65" s="401" customFormat="1" ht="25.5" customHeight="1">
      <c r="B246" s="501"/>
      <c r="C246" s="502" t="s">
        <v>511</v>
      </c>
      <c r="D246" s="502" t="s">
        <v>137</v>
      </c>
      <c r="E246" s="503" t="s">
        <v>1630</v>
      </c>
      <c r="F246" s="504" t="s">
        <v>1631</v>
      </c>
      <c r="G246" s="504"/>
      <c r="H246" s="504"/>
      <c r="I246" s="504"/>
      <c r="J246" s="505" t="s">
        <v>467</v>
      </c>
      <c r="K246" s="506">
        <v>3</v>
      </c>
      <c r="L246" s="566"/>
      <c r="M246" s="567"/>
      <c r="N246" s="507">
        <f>ROUND(L246*K246,2)</f>
        <v>0</v>
      </c>
      <c r="O246" s="507"/>
      <c r="P246" s="507"/>
      <c r="Q246" s="507"/>
      <c r="R246" s="508"/>
      <c r="T246" s="509" t="s">
        <v>5</v>
      </c>
      <c r="U246" s="510" t="s">
        <v>42</v>
      </c>
      <c r="V246" s="511">
        <v>1.8660000000000001</v>
      </c>
      <c r="W246" s="511">
        <f>V246*K246</f>
        <v>5.5980000000000008</v>
      </c>
      <c r="X246" s="511">
        <v>1.65E-3</v>
      </c>
      <c r="Y246" s="511">
        <f>X246*K246</f>
        <v>4.9499999999999995E-3</v>
      </c>
      <c r="Z246" s="511">
        <v>0</v>
      </c>
      <c r="AA246" s="512">
        <f>Z246*K246</f>
        <v>0</v>
      </c>
      <c r="AR246" s="388" t="s">
        <v>152</v>
      </c>
      <c r="AT246" s="388" t="s">
        <v>137</v>
      </c>
      <c r="AU246" s="388" t="s">
        <v>81</v>
      </c>
      <c r="AY246" s="388" t="s">
        <v>134</v>
      </c>
      <c r="BE246" s="513">
        <f>IF(U246="základní",N246,0)</f>
        <v>0</v>
      </c>
      <c r="BF246" s="513">
        <f>IF(U246="snížená",N246,0)</f>
        <v>0</v>
      </c>
      <c r="BG246" s="513">
        <f>IF(U246="zákl. přenesená",N246,0)</f>
        <v>0</v>
      </c>
      <c r="BH246" s="513">
        <f>IF(U246="sníž. přenesená",N246,0)</f>
        <v>0</v>
      </c>
      <c r="BI246" s="513">
        <f>IF(U246="nulová",N246,0)</f>
        <v>0</v>
      </c>
      <c r="BJ246" s="388" t="s">
        <v>79</v>
      </c>
      <c r="BK246" s="513">
        <f>ROUND(L246*K246,2)</f>
        <v>0</v>
      </c>
      <c r="BL246" s="388" t="s">
        <v>152</v>
      </c>
      <c r="BM246" s="388" t="s">
        <v>1632</v>
      </c>
    </row>
    <row r="247" spans="2:65" s="401" customFormat="1" ht="38.25" customHeight="1">
      <c r="B247" s="501"/>
      <c r="C247" s="549" t="s">
        <v>517</v>
      </c>
      <c r="D247" s="549" t="s">
        <v>290</v>
      </c>
      <c r="E247" s="550" t="s">
        <v>1633</v>
      </c>
      <c r="F247" s="551" t="s">
        <v>1634</v>
      </c>
      <c r="G247" s="551"/>
      <c r="H247" s="551"/>
      <c r="I247" s="551"/>
      <c r="J247" s="552" t="s">
        <v>467</v>
      </c>
      <c r="K247" s="553">
        <v>3</v>
      </c>
      <c r="L247" s="573"/>
      <c r="M247" s="574"/>
      <c r="N247" s="554">
        <f>ROUND(L247*K247,2)</f>
        <v>0</v>
      </c>
      <c r="O247" s="507"/>
      <c r="P247" s="507"/>
      <c r="Q247" s="507"/>
      <c r="R247" s="508"/>
      <c r="T247" s="509" t="s">
        <v>5</v>
      </c>
      <c r="U247" s="510" t="s">
        <v>42</v>
      </c>
      <c r="V247" s="511">
        <v>0</v>
      </c>
      <c r="W247" s="511">
        <f>V247*K247</f>
        <v>0</v>
      </c>
      <c r="X247" s="511">
        <v>2.3E-2</v>
      </c>
      <c r="Y247" s="511">
        <f>X247*K247</f>
        <v>6.9000000000000006E-2</v>
      </c>
      <c r="Z247" s="511">
        <v>0</v>
      </c>
      <c r="AA247" s="512">
        <f>Z247*K247</f>
        <v>0</v>
      </c>
      <c r="AR247" s="388" t="s">
        <v>168</v>
      </c>
      <c r="AT247" s="388" t="s">
        <v>290</v>
      </c>
      <c r="AU247" s="388" t="s">
        <v>81</v>
      </c>
      <c r="AY247" s="388" t="s">
        <v>134</v>
      </c>
      <c r="BE247" s="513">
        <f>IF(U247="základní",N247,0)</f>
        <v>0</v>
      </c>
      <c r="BF247" s="513">
        <f>IF(U247="snížená",N247,0)</f>
        <v>0</v>
      </c>
      <c r="BG247" s="513">
        <f>IF(U247="zákl. přenesená",N247,0)</f>
        <v>0</v>
      </c>
      <c r="BH247" s="513">
        <f>IF(U247="sníž. přenesená",N247,0)</f>
        <v>0</v>
      </c>
      <c r="BI247" s="513">
        <f>IF(U247="nulová",N247,0)</f>
        <v>0</v>
      </c>
      <c r="BJ247" s="388" t="s">
        <v>79</v>
      </c>
      <c r="BK247" s="513">
        <f>ROUND(L247*K247,2)</f>
        <v>0</v>
      </c>
      <c r="BL247" s="388" t="s">
        <v>152</v>
      </c>
      <c r="BM247" s="388" t="s">
        <v>1635</v>
      </c>
    </row>
    <row r="248" spans="2:65" s="514" customFormat="1" ht="16.5" customHeight="1">
      <c r="B248" s="515"/>
      <c r="C248" s="516"/>
      <c r="D248" s="516"/>
      <c r="E248" s="517" t="s">
        <v>5</v>
      </c>
      <c r="F248" s="518" t="s">
        <v>147</v>
      </c>
      <c r="G248" s="519"/>
      <c r="H248" s="519"/>
      <c r="I248" s="519"/>
      <c r="J248" s="516"/>
      <c r="K248" s="520">
        <v>3</v>
      </c>
      <c r="L248" s="568"/>
      <c r="M248" s="568"/>
      <c r="N248" s="516"/>
      <c r="O248" s="516"/>
      <c r="P248" s="516"/>
      <c r="Q248" s="516"/>
      <c r="R248" s="521"/>
      <c r="T248" s="522"/>
      <c r="U248" s="516"/>
      <c r="V248" s="516"/>
      <c r="W248" s="516"/>
      <c r="X248" s="516"/>
      <c r="Y248" s="516"/>
      <c r="Z248" s="516"/>
      <c r="AA248" s="523"/>
      <c r="AT248" s="524" t="s">
        <v>303</v>
      </c>
      <c r="AU248" s="524" t="s">
        <v>81</v>
      </c>
      <c r="AV248" s="514" t="s">
        <v>81</v>
      </c>
      <c r="AW248" s="514" t="s">
        <v>34</v>
      </c>
      <c r="AX248" s="514" t="s">
        <v>79</v>
      </c>
      <c r="AY248" s="524" t="s">
        <v>134</v>
      </c>
    </row>
    <row r="249" spans="2:65" s="401" customFormat="1" ht="25.5" customHeight="1">
      <c r="B249" s="501"/>
      <c r="C249" s="549" t="s">
        <v>521</v>
      </c>
      <c r="D249" s="549" t="s">
        <v>290</v>
      </c>
      <c r="E249" s="550" t="s">
        <v>1636</v>
      </c>
      <c r="F249" s="551" t="s">
        <v>1637</v>
      </c>
      <c r="G249" s="551"/>
      <c r="H249" s="551"/>
      <c r="I249" s="551"/>
      <c r="J249" s="552" t="s">
        <v>467</v>
      </c>
      <c r="K249" s="553">
        <v>3</v>
      </c>
      <c r="L249" s="573"/>
      <c r="M249" s="574"/>
      <c r="N249" s="554">
        <f>ROUND(L249*K249,2)</f>
        <v>0</v>
      </c>
      <c r="O249" s="507"/>
      <c r="P249" s="507"/>
      <c r="Q249" s="507"/>
      <c r="R249" s="508"/>
      <c r="T249" s="509" t="s">
        <v>5</v>
      </c>
      <c r="U249" s="510" t="s">
        <v>42</v>
      </c>
      <c r="V249" s="511">
        <v>0</v>
      </c>
      <c r="W249" s="511">
        <f>V249*K249</f>
        <v>0</v>
      </c>
      <c r="X249" s="511">
        <v>4.0000000000000001E-3</v>
      </c>
      <c r="Y249" s="511">
        <f>X249*K249</f>
        <v>1.2E-2</v>
      </c>
      <c r="Z249" s="511">
        <v>0</v>
      </c>
      <c r="AA249" s="512">
        <f>Z249*K249</f>
        <v>0</v>
      </c>
      <c r="AR249" s="388" t="s">
        <v>168</v>
      </c>
      <c r="AT249" s="388" t="s">
        <v>290</v>
      </c>
      <c r="AU249" s="388" t="s">
        <v>81</v>
      </c>
      <c r="AY249" s="388" t="s">
        <v>134</v>
      </c>
      <c r="BE249" s="513">
        <f>IF(U249="základní",N249,0)</f>
        <v>0</v>
      </c>
      <c r="BF249" s="513">
        <f>IF(U249="snížená",N249,0)</f>
        <v>0</v>
      </c>
      <c r="BG249" s="513">
        <f>IF(U249="zákl. přenesená",N249,0)</f>
        <v>0</v>
      </c>
      <c r="BH249" s="513">
        <f>IF(U249="sníž. přenesená",N249,0)</f>
        <v>0</v>
      </c>
      <c r="BI249" s="513">
        <f>IF(U249="nulová",N249,0)</f>
        <v>0</v>
      </c>
      <c r="BJ249" s="388" t="s">
        <v>79</v>
      </c>
      <c r="BK249" s="513">
        <f>ROUND(L249*K249,2)</f>
        <v>0</v>
      </c>
      <c r="BL249" s="388" t="s">
        <v>152</v>
      </c>
      <c r="BM249" s="388" t="s">
        <v>1638</v>
      </c>
    </row>
    <row r="250" spans="2:65" s="514" customFormat="1" ht="16.5" customHeight="1">
      <c r="B250" s="515"/>
      <c r="C250" s="516"/>
      <c r="D250" s="516"/>
      <c r="E250" s="517" t="s">
        <v>5</v>
      </c>
      <c r="F250" s="518" t="s">
        <v>147</v>
      </c>
      <c r="G250" s="519"/>
      <c r="H250" s="519"/>
      <c r="I250" s="519"/>
      <c r="J250" s="516"/>
      <c r="K250" s="520">
        <v>3</v>
      </c>
      <c r="L250" s="568"/>
      <c r="M250" s="568"/>
      <c r="N250" s="516"/>
      <c r="O250" s="516"/>
      <c r="P250" s="516"/>
      <c r="Q250" s="516"/>
      <c r="R250" s="521"/>
      <c r="T250" s="522"/>
      <c r="U250" s="516"/>
      <c r="V250" s="516"/>
      <c r="W250" s="516"/>
      <c r="X250" s="516"/>
      <c r="Y250" s="516"/>
      <c r="Z250" s="516"/>
      <c r="AA250" s="523"/>
      <c r="AT250" s="524" t="s">
        <v>303</v>
      </c>
      <c r="AU250" s="524" t="s">
        <v>81</v>
      </c>
      <c r="AV250" s="514" t="s">
        <v>81</v>
      </c>
      <c r="AW250" s="514" t="s">
        <v>34</v>
      </c>
      <c r="AX250" s="514" t="s">
        <v>79</v>
      </c>
      <c r="AY250" s="524" t="s">
        <v>134</v>
      </c>
    </row>
    <row r="251" spans="2:65" s="401" customFormat="1" ht="25.5" customHeight="1">
      <c r="B251" s="501"/>
      <c r="C251" s="502" t="s">
        <v>525</v>
      </c>
      <c r="D251" s="502" t="s">
        <v>137</v>
      </c>
      <c r="E251" s="503" t="s">
        <v>1639</v>
      </c>
      <c r="F251" s="504" t="s">
        <v>1640</v>
      </c>
      <c r="G251" s="504"/>
      <c r="H251" s="504"/>
      <c r="I251" s="504"/>
      <c r="J251" s="505" t="s">
        <v>467</v>
      </c>
      <c r="K251" s="506">
        <v>2</v>
      </c>
      <c r="L251" s="566"/>
      <c r="M251" s="567"/>
      <c r="N251" s="507">
        <f>ROUND(L251*K251,2)</f>
        <v>0</v>
      </c>
      <c r="O251" s="507"/>
      <c r="P251" s="507"/>
      <c r="Q251" s="507"/>
      <c r="R251" s="508"/>
      <c r="T251" s="509" t="s">
        <v>5</v>
      </c>
      <c r="U251" s="510" t="s">
        <v>42</v>
      </c>
      <c r="V251" s="511">
        <v>2.7160000000000002</v>
      </c>
      <c r="W251" s="511">
        <f>V251*K251</f>
        <v>5.4320000000000004</v>
      </c>
      <c r="X251" s="511">
        <v>3.0100000000000001E-3</v>
      </c>
      <c r="Y251" s="511">
        <f>X251*K251</f>
        <v>6.0200000000000002E-3</v>
      </c>
      <c r="Z251" s="511">
        <v>0</v>
      </c>
      <c r="AA251" s="512">
        <f>Z251*K251</f>
        <v>0</v>
      </c>
      <c r="AR251" s="388" t="s">
        <v>152</v>
      </c>
      <c r="AT251" s="388" t="s">
        <v>137</v>
      </c>
      <c r="AU251" s="388" t="s">
        <v>81</v>
      </c>
      <c r="AY251" s="388" t="s">
        <v>134</v>
      </c>
      <c r="BE251" s="513">
        <f>IF(U251="základní",N251,0)</f>
        <v>0</v>
      </c>
      <c r="BF251" s="513">
        <f>IF(U251="snížená",N251,0)</f>
        <v>0</v>
      </c>
      <c r="BG251" s="513">
        <f>IF(U251="zákl. přenesená",N251,0)</f>
        <v>0</v>
      </c>
      <c r="BH251" s="513">
        <f>IF(U251="sníž. přenesená",N251,0)</f>
        <v>0</v>
      </c>
      <c r="BI251" s="513">
        <f>IF(U251="nulová",N251,0)</f>
        <v>0</v>
      </c>
      <c r="BJ251" s="388" t="s">
        <v>79</v>
      </c>
      <c r="BK251" s="513">
        <f>ROUND(L251*K251,2)</f>
        <v>0</v>
      </c>
      <c r="BL251" s="388" t="s">
        <v>152</v>
      </c>
      <c r="BM251" s="388" t="s">
        <v>1641</v>
      </c>
    </row>
    <row r="252" spans="2:65" s="514" customFormat="1" ht="16.5" customHeight="1">
      <c r="B252" s="515"/>
      <c r="C252" s="516"/>
      <c r="D252" s="516"/>
      <c r="E252" s="517" t="s">
        <v>5</v>
      </c>
      <c r="F252" s="518" t="s">
        <v>81</v>
      </c>
      <c r="G252" s="519"/>
      <c r="H252" s="519"/>
      <c r="I252" s="519"/>
      <c r="J252" s="516"/>
      <c r="K252" s="520">
        <v>2</v>
      </c>
      <c r="L252" s="568"/>
      <c r="M252" s="568"/>
      <c r="N252" s="516"/>
      <c r="O252" s="516"/>
      <c r="P252" s="516"/>
      <c r="Q252" s="516"/>
      <c r="R252" s="521"/>
      <c r="T252" s="522"/>
      <c r="U252" s="516"/>
      <c r="V252" s="516"/>
      <c r="W252" s="516"/>
      <c r="X252" s="516"/>
      <c r="Y252" s="516"/>
      <c r="Z252" s="516"/>
      <c r="AA252" s="523"/>
      <c r="AT252" s="524" t="s">
        <v>303</v>
      </c>
      <c r="AU252" s="524" t="s">
        <v>81</v>
      </c>
      <c r="AV252" s="514" t="s">
        <v>81</v>
      </c>
      <c r="AW252" s="514" t="s">
        <v>34</v>
      </c>
      <c r="AX252" s="514" t="s">
        <v>79</v>
      </c>
      <c r="AY252" s="524" t="s">
        <v>134</v>
      </c>
    </row>
    <row r="253" spans="2:65" s="401" customFormat="1" ht="38.25" customHeight="1">
      <c r="B253" s="501"/>
      <c r="C253" s="549" t="s">
        <v>529</v>
      </c>
      <c r="D253" s="549" t="s">
        <v>290</v>
      </c>
      <c r="E253" s="550" t="s">
        <v>1642</v>
      </c>
      <c r="F253" s="551" t="s">
        <v>1643</v>
      </c>
      <c r="G253" s="551"/>
      <c r="H253" s="551"/>
      <c r="I253" s="551"/>
      <c r="J253" s="552" t="s">
        <v>467</v>
      </c>
      <c r="K253" s="553">
        <v>2</v>
      </c>
      <c r="L253" s="573"/>
      <c r="M253" s="574"/>
      <c r="N253" s="554">
        <f>ROUND(L253*K253,2)</f>
        <v>0</v>
      </c>
      <c r="O253" s="507"/>
      <c r="P253" s="507"/>
      <c r="Q253" s="507"/>
      <c r="R253" s="508"/>
      <c r="T253" s="509" t="s">
        <v>5</v>
      </c>
      <c r="U253" s="510" t="s">
        <v>42</v>
      </c>
      <c r="V253" s="511">
        <v>0</v>
      </c>
      <c r="W253" s="511">
        <f>V253*K253</f>
        <v>0</v>
      </c>
      <c r="X253" s="511">
        <v>6.5000000000000002E-2</v>
      </c>
      <c r="Y253" s="511">
        <f>X253*K253</f>
        <v>0.13</v>
      </c>
      <c r="Z253" s="511">
        <v>0</v>
      </c>
      <c r="AA253" s="512">
        <f>Z253*K253</f>
        <v>0</v>
      </c>
      <c r="AR253" s="388" t="s">
        <v>168</v>
      </c>
      <c r="AT253" s="388" t="s">
        <v>290</v>
      </c>
      <c r="AU253" s="388" t="s">
        <v>81</v>
      </c>
      <c r="AY253" s="388" t="s">
        <v>134</v>
      </c>
      <c r="BE253" s="513">
        <f>IF(U253="základní",N253,0)</f>
        <v>0</v>
      </c>
      <c r="BF253" s="513">
        <f>IF(U253="snížená",N253,0)</f>
        <v>0</v>
      </c>
      <c r="BG253" s="513">
        <f>IF(U253="zákl. přenesená",N253,0)</f>
        <v>0</v>
      </c>
      <c r="BH253" s="513">
        <f>IF(U253="sníž. přenesená",N253,0)</f>
        <v>0</v>
      </c>
      <c r="BI253" s="513">
        <f>IF(U253="nulová",N253,0)</f>
        <v>0</v>
      </c>
      <c r="BJ253" s="388" t="s">
        <v>79</v>
      </c>
      <c r="BK253" s="513">
        <f>ROUND(L253*K253,2)</f>
        <v>0</v>
      </c>
      <c r="BL253" s="388" t="s">
        <v>152</v>
      </c>
      <c r="BM253" s="388" t="s">
        <v>1644</v>
      </c>
    </row>
    <row r="254" spans="2:65" s="514" customFormat="1" ht="16.5" customHeight="1">
      <c r="B254" s="515"/>
      <c r="C254" s="516"/>
      <c r="D254" s="516"/>
      <c r="E254" s="517" t="s">
        <v>5</v>
      </c>
      <c r="F254" s="518" t="s">
        <v>81</v>
      </c>
      <c r="G254" s="519"/>
      <c r="H254" s="519"/>
      <c r="I254" s="519"/>
      <c r="J254" s="516"/>
      <c r="K254" s="520">
        <v>2</v>
      </c>
      <c r="L254" s="568"/>
      <c r="M254" s="568"/>
      <c r="N254" s="516"/>
      <c r="O254" s="516"/>
      <c r="P254" s="516"/>
      <c r="Q254" s="516"/>
      <c r="R254" s="521"/>
      <c r="T254" s="522"/>
      <c r="U254" s="516"/>
      <c r="V254" s="516"/>
      <c r="W254" s="516"/>
      <c r="X254" s="516"/>
      <c r="Y254" s="516"/>
      <c r="Z254" s="516"/>
      <c r="AA254" s="523"/>
      <c r="AT254" s="524" t="s">
        <v>303</v>
      </c>
      <c r="AU254" s="524" t="s">
        <v>81</v>
      </c>
      <c r="AV254" s="514" t="s">
        <v>81</v>
      </c>
      <c r="AW254" s="514" t="s">
        <v>34</v>
      </c>
      <c r="AX254" s="514" t="s">
        <v>79</v>
      </c>
      <c r="AY254" s="524" t="s">
        <v>134</v>
      </c>
    </row>
    <row r="255" spans="2:65" s="401" customFormat="1" ht="25.5" customHeight="1">
      <c r="B255" s="501"/>
      <c r="C255" s="549" t="s">
        <v>534</v>
      </c>
      <c r="D255" s="549" t="s">
        <v>290</v>
      </c>
      <c r="E255" s="550" t="s">
        <v>1645</v>
      </c>
      <c r="F255" s="551" t="s">
        <v>1646</v>
      </c>
      <c r="G255" s="551"/>
      <c r="H255" s="551"/>
      <c r="I255" s="551"/>
      <c r="J255" s="552" t="s">
        <v>467</v>
      </c>
      <c r="K255" s="553">
        <v>2</v>
      </c>
      <c r="L255" s="573"/>
      <c r="M255" s="574"/>
      <c r="N255" s="554">
        <f>ROUND(L255*K255,2)</f>
        <v>0</v>
      </c>
      <c r="O255" s="507"/>
      <c r="P255" s="507"/>
      <c r="Q255" s="507"/>
      <c r="R255" s="508"/>
      <c r="T255" s="509" t="s">
        <v>5</v>
      </c>
      <c r="U255" s="510" t="s">
        <v>42</v>
      </c>
      <c r="V255" s="511">
        <v>0</v>
      </c>
      <c r="W255" s="511">
        <f>V255*K255</f>
        <v>0</v>
      </c>
      <c r="X255" s="511">
        <v>4.4999999999999997E-3</v>
      </c>
      <c r="Y255" s="511">
        <f>X255*K255</f>
        <v>8.9999999999999993E-3</v>
      </c>
      <c r="Z255" s="511">
        <v>0</v>
      </c>
      <c r="AA255" s="512">
        <f>Z255*K255</f>
        <v>0</v>
      </c>
      <c r="AR255" s="388" t="s">
        <v>168</v>
      </c>
      <c r="AT255" s="388" t="s">
        <v>290</v>
      </c>
      <c r="AU255" s="388" t="s">
        <v>81</v>
      </c>
      <c r="AY255" s="388" t="s">
        <v>134</v>
      </c>
      <c r="BE255" s="513">
        <f>IF(U255="základní",N255,0)</f>
        <v>0</v>
      </c>
      <c r="BF255" s="513">
        <f>IF(U255="snížená",N255,0)</f>
        <v>0</v>
      </c>
      <c r="BG255" s="513">
        <f>IF(U255="zákl. přenesená",N255,0)</f>
        <v>0</v>
      </c>
      <c r="BH255" s="513">
        <f>IF(U255="sníž. přenesená",N255,0)</f>
        <v>0</v>
      </c>
      <c r="BI255" s="513">
        <f>IF(U255="nulová",N255,0)</f>
        <v>0</v>
      </c>
      <c r="BJ255" s="388" t="s">
        <v>79</v>
      </c>
      <c r="BK255" s="513">
        <f>ROUND(L255*K255,2)</f>
        <v>0</v>
      </c>
      <c r="BL255" s="388" t="s">
        <v>152</v>
      </c>
      <c r="BM255" s="388" t="s">
        <v>1647</v>
      </c>
    </row>
    <row r="256" spans="2:65" s="514" customFormat="1" ht="16.5" customHeight="1">
      <c r="B256" s="515"/>
      <c r="C256" s="516"/>
      <c r="D256" s="516"/>
      <c r="E256" s="517" t="s">
        <v>5</v>
      </c>
      <c r="F256" s="518" t="s">
        <v>81</v>
      </c>
      <c r="G256" s="519"/>
      <c r="H256" s="519"/>
      <c r="I256" s="519"/>
      <c r="J256" s="516"/>
      <c r="K256" s="520">
        <v>2</v>
      </c>
      <c r="L256" s="568"/>
      <c r="M256" s="568"/>
      <c r="N256" s="516"/>
      <c r="O256" s="516"/>
      <c r="P256" s="516"/>
      <c r="Q256" s="516"/>
      <c r="R256" s="521"/>
      <c r="T256" s="522"/>
      <c r="U256" s="516"/>
      <c r="V256" s="516"/>
      <c r="W256" s="516"/>
      <c r="X256" s="516"/>
      <c r="Y256" s="516"/>
      <c r="Z256" s="516"/>
      <c r="AA256" s="523"/>
      <c r="AT256" s="524" t="s">
        <v>303</v>
      </c>
      <c r="AU256" s="524" t="s">
        <v>81</v>
      </c>
      <c r="AV256" s="514" t="s">
        <v>81</v>
      </c>
      <c r="AW256" s="514" t="s">
        <v>34</v>
      </c>
      <c r="AX256" s="514" t="s">
        <v>79</v>
      </c>
      <c r="AY256" s="524" t="s">
        <v>134</v>
      </c>
    </row>
    <row r="257" spans="2:65" s="401" customFormat="1" ht="25.5" customHeight="1">
      <c r="B257" s="501"/>
      <c r="C257" s="502" t="s">
        <v>538</v>
      </c>
      <c r="D257" s="502" t="s">
        <v>137</v>
      </c>
      <c r="E257" s="503" t="s">
        <v>1218</v>
      </c>
      <c r="F257" s="504" t="s">
        <v>1648</v>
      </c>
      <c r="G257" s="504"/>
      <c r="H257" s="504"/>
      <c r="I257" s="504"/>
      <c r="J257" s="505" t="s">
        <v>467</v>
      </c>
      <c r="K257" s="506">
        <v>6</v>
      </c>
      <c r="L257" s="566"/>
      <c r="M257" s="567"/>
      <c r="N257" s="507">
        <f>ROUND(L257*K257,2)</f>
        <v>0</v>
      </c>
      <c r="O257" s="507"/>
      <c r="P257" s="507"/>
      <c r="Q257" s="507"/>
      <c r="R257" s="508"/>
      <c r="T257" s="509" t="s">
        <v>5</v>
      </c>
      <c r="U257" s="510" t="s">
        <v>42</v>
      </c>
      <c r="V257" s="511">
        <v>3.46</v>
      </c>
      <c r="W257" s="511">
        <f>V257*K257</f>
        <v>20.759999999999998</v>
      </c>
      <c r="X257" s="511">
        <v>5.45E-3</v>
      </c>
      <c r="Y257" s="511">
        <f>X257*K257</f>
        <v>3.27E-2</v>
      </c>
      <c r="Z257" s="511">
        <v>0</v>
      </c>
      <c r="AA257" s="512">
        <f>Z257*K257</f>
        <v>0</v>
      </c>
      <c r="AR257" s="388" t="s">
        <v>152</v>
      </c>
      <c r="AT257" s="388" t="s">
        <v>137</v>
      </c>
      <c r="AU257" s="388" t="s">
        <v>81</v>
      </c>
      <c r="AY257" s="388" t="s">
        <v>134</v>
      </c>
      <c r="BE257" s="513">
        <f>IF(U257="základní",N257,0)</f>
        <v>0</v>
      </c>
      <c r="BF257" s="513">
        <f>IF(U257="snížená",N257,0)</f>
        <v>0</v>
      </c>
      <c r="BG257" s="513">
        <f>IF(U257="zákl. přenesená",N257,0)</f>
        <v>0</v>
      </c>
      <c r="BH257" s="513">
        <f>IF(U257="sníž. přenesená",N257,0)</f>
        <v>0</v>
      </c>
      <c r="BI257" s="513">
        <f>IF(U257="nulová",N257,0)</f>
        <v>0</v>
      </c>
      <c r="BJ257" s="388" t="s">
        <v>79</v>
      </c>
      <c r="BK257" s="513">
        <f>ROUND(L257*K257,2)</f>
        <v>0</v>
      </c>
      <c r="BL257" s="388" t="s">
        <v>152</v>
      </c>
      <c r="BM257" s="388" t="s">
        <v>1649</v>
      </c>
    </row>
    <row r="258" spans="2:65" s="401" customFormat="1" ht="38.25" customHeight="1">
      <c r="B258" s="501"/>
      <c r="C258" s="549" t="s">
        <v>543</v>
      </c>
      <c r="D258" s="549" t="s">
        <v>290</v>
      </c>
      <c r="E258" s="550" t="s">
        <v>1650</v>
      </c>
      <c r="F258" s="551" t="s">
        <v>1651</v>
      </c>
      <c r="G258" s="551"/>
      <c r="H258" s="551"/>
      <c r="I258" s="551"/>
      <c r="J258" s="552" t="s">
        <v>467</v>
      </c>
      <c r="K258" s="553">
        <v>6</v>
      </c>
      <c r="L258" s="573"/>
      <c r="M258" s="574"/>
      <c r="N258" s="554">
        <f>ROUND(L258*K258,2)</f>
        <v>0</v>
      </c>
      <c r="O258" s="507"/>
      <c r="P258" s="507"/>
      <c r="Q258" s="507"/>
      <c r="R258" s="508"/>
      <c r="T258" s="509" t="s">
        <v>5</v>
      </c>
      <c r="U258" s="510" t="s">
        <v>42</v>
      </c>
      <c r="V258" s="511">
        <v>0</v>
      </c>
      <c r="W258" s="511">
        <f>V258*K258</f>
        <v>0</v>
      </c>
      <c r="X258" s="511">
        <v>0.14899999999999999</v>
      </c>
      <c r="Y258" s="511">
        <f>X258*K258</f>
        <v>0.89399999999999991</v>
      </c>
      <c r="Z258" s="511">
        <v>0</v>
      </c>
      <c r="AA258" s="512">
        <f>Z258*K258</f>
        <v>0</v>
      </c>
      <c r="AR258" s="388" t="s">
        <v>168</v>
      </c>
      <c r="AT258" s="388" t="s">
        <v>290</v>
      </c>
      <c r="AU258" s="388" t="s">
        <v>81</v>
      </c>
      <c r="AY258" s="388" t="s">
        <v>134</v>
      </c>
      <c r="BE258" s="513">
        <f>IF(U258="základní",N258,0)</f>
        <v>0</v>
      </c>
      <c r="BF258" s="513">
        <f>IF(U258="snížená",N258,0)</f>
        <v>0</v>
      </c>
      <c r="BG258" s="513">
        <f>IF(U258="zákl. přenesená",N258,0)</f>
        <v>0</v>
      </c>
      <c r="BH258" s="513">
        <f>IF(U258="sníž. přenesená",N258,0)</f>
        <v>0</v>
      </c>
      <c r="BI258" s="513">
        <f>IF(U258="nulová",N258,0)</f>
        <v>0</v>
      </c>
      <c r="BJ258" s="388" t="s">
        <v>79</v>
      </c>
      <c r="BK258" s="513">
        <f>ROUND(L258*K258,2)</f>
        <v>0</v>
      </c>
      <c r="BL258" s="388" t="s">
        <v>152</v>
      </c>
      <c r="BM258" s="388" t="s">
        <v>1652</v>
      </c>
    </row>
    <row r="259" spans="2:65" s="514" customFormat="1" ht="16.5" customHeight="1">
      <c r="B259" s="515"/>
      <c r="C259" s="516"/>
      <c r="D259" s="516"/>
      <c r="E259" s="517" t="s">
        <v>5</v>
      </c>
      <c r="F259" s="518" t="s">
        <v>159</v>
      </c>
      <c r="G259" s="519"/>
      <c r="H259" s="519"/>
      <c r="I259" s="519"/>
      <c r="J259" s="516"/>
      <c r="K259" s="520">
        <v>6</v>
      </c>
      <c r="L259" s="568"/>
      <c r="M259" s="568"/>
      <c r="N259" s="516"/>
      <c r="O259" s="516"/>
      <c r="P259" s="516"/>
      <c r="Q259" s="516"/>
      <c r="R259" s="521"/>
      <c r="T259" s="522"/>
      <c r="U259" s="516"/>
      <c r="V259" s="516"/>
      <c r="W259" s="516"/>
      <c r="X259" s="516"/>
      <c r="Y259" s="516"/>
      <c r="Z259" s="516"/>
      <c r="AA259" s="523"/>
      <c r="AT259" s="524" t="s">
        <v>303</v>
      </c>
      <c r="AU259" s="524" t="s">
        <v>81</v>
      </c>
      <c r="AV259" s="514" t="s">
        <v>81</v>
      </c>
      <c r="AW259" s="514" t="s">
        <v>34</v>
      </c>
      <c r="AX259" s="514" t="s">
        <v>79</v>
      </c>
      <c r="AY259" s="524" t="s">
        <v>134</v>
      </c>
    </row>
    <row r="260" spans="2:65" s="401" customFormat="1" ht="25.5" customHeight="1">
      <c r="B260" s="501"/>
      <c r="C260" s="549" t="s">
        <v>547</v>
      </c>
      <c r="D260" s="549" t="s">
        <v>290</v>
      </c>
      <c r="E260" s="550" t="s">
        <v>1653</v>
      </c>
      <c r="F260" s="551" t="s">
        <v>1654</v>
      </c>
      <c r="G260" s="551"/>
      <c r="H260" s="551"/>
      <c r="I260" s="551"/>
      <c r="J260" s="552" t="s">
        <v>467</v>
      </c>
      <c r="K260" s="553">
        <v>6</v>
      </c>
      <c r="L260" s="573"/>
      <c r="M260" s="574"/>
      <c r="N260" s="554">
        <f>ROUND(L260*K260,2)</f>
        <v>0</v>
      </c>
      <c r="O260" s="507"/>
      <c r="P260" s="507"/>
      <c r="Q260" s="507"/>
      <c r="R260" s="508"/>
      <c r="T260" s="509" t="s">
        <v>5</v>
      </c>
      <c r="U260" s="510" t="s">
        <v>42</v>
      </c>
      <c r="V260" s="511">
        <v>0</v>
      </c>
      <c r="W260" s="511">
        <f>V260*K260</f>
        <v>0</v>
      </c>
      <c r="X260" s="511">
        <v>5.0000000000000001E-3</v>
      </c>
      <c r="Y260" s="511">
        <f>X260*K260</f>
        <v>0.03</v>
      </c>
      <c r="Z260" s="511">
        <v>0</v>
      </c>
      <c r="AA260" s="512">
        <f>Z260*K260</f>
        <v>0</v>
      </c>
      <c r="AR260" s="388" t="s">
        <v>168</v>
      </c>
      <c r="AT260" s="388" t="s">
        <v>290</v>
      </c>
      <c r="AU260" s="388" t="s">
        <v>81</v>
      </c>
      <c r="AY260" s="388" t="s">
        <v>134</v>
      </c>
      <c r="BE260" s="513">
        <f>IF(U260="základní",N260,0)</f>
        <v>0</v>
      </c>
      <c r="BF260" s="513">
        <f>IF(U260="snížená",N260,0)</f>
        <v>0</v>
      </c>
      <c r="BG260" s="513">
        <f>IF(U260="zákl. přenesená",N260,0)</f>
        <v>0</v>
      </c>
      <c r="BH260" s="513">
        <f>IF(U260="sníž. přenesená",N260,0)</f>
        <v>0</v>
      </c>
      <c r="BI260" s="513">
        <f>IF(U260="nulová",N260,0)</f>
        <v>0</v>
      </c>
      <c r="BJ260" s="388" t="s">
        <v>79</v>
      </c>
      <c r="BK260" s="513">
        <f>ROUND(L260*K260,2)</f>
        <v>0</v>
      </c>
      <c r="BL260" s="388" t="s">
        <v>152</v>
      </c>
      <c r="BM260" s="388" t="s">
        <v>1655</v>
      </c>
    </row>
    <row r="261" spans="2:65" s="401" customFormat="1" ht="16.5" customHeight="1">
      <c r="B261" s="501"/>
      <c r="C261" s="502" t="s">
        <v>552</v>
      </c>
      <c r="D261" s="502" t="s">
        <v>137</v>
      </c>
      <c r="E261" s="503" t="s">
        <v>1656</v>
      </c>
      <c r="F261" s="504" t="s">
        <v>1657</v>
      </c>
      <c r="G261" s="504"/>
      <c r="H261" s="504"/>
      <c r="I261" s="504"/>
      <c r="J261" s="505" t="s">
        <v>150</v>
      </c>
      <c r="K261" s="506">
        <v>7</v>
      </c>
      <c r="L261" s="566"/>
      <c r="M261" s="567"/>
      <c r="N261" s="507">
        <f>ROUND(L261*K261,2)</f>
        <v>0</v>
      </c>
      <c r="O261" s="507"/>
      <c r="P261" s="507"/>
      <c r="Q261" s="507"/>
      <c r="R261" s="508"/>
      <c r="T261" s="509" t="s">
        <v>5</v>
      </c>
      <c r="U261" s="510" t="s">
        <v>42</v>
      </c>
      <c r="V261" s="511">
        <v>0.622</v>
      </c>
      <c r="W261" s="511">
        <f>V261*K261</f>
        <v>4.3540000000000001</v>
      </c>
      <c r="X261" s="511">
        <v>0</v>
      </c>
      <c r="Y261" s="511">
        <f>X261*K261</f>
        <v>0</v>
      </c>
      <c r="Z261" s="511">
        <v>0</v>
      </c>
      <c r="AA261" s="512">
        <f>Z261*K261</f>
        <v>0</v>
      </c>
      <c r="AR261" s="388" t="s">
        <v>152</v>
      </c>
      <c r="AT261" s="388" t="s">
        <v>137</v>
      </c>
      <c r="AU261" s="388" t="s">
        <v>81</v>
      </c>
      <c r="AY261" s="388" t="s">
        <v>134</v>
      </c>
      <c r="BE261" s="513">
        <f>IF(U261="základní",N261,0)</f>
        <v>0</v>
      </c>
      <c r="BF261" s="513">
        <f>IF(U261="snížená",N261,0)</f>
        <v>0</v>
      </c>
      <c r="BG261" s="513">
        <f>IF(U261="zákl. přenesená",N261,0)</f>
        <v>0</v>
      </c>
      <c r="BH261" s="513">
        <f>IF(U261="sníž. přenesená",N261,0)</f>
        <v>0</v>
      </c>
      <c r="BI261" s="513">
        <f>IF(U261="nulová",N261,0)</f>
        <v>0</v>
      </c>
      <c r="BJ261" s="388" t="s">
        <v>79</v>
      </c>
      <c r="BK261" s="513">
        <f>ROUND(L261*K261,2)</f>
        <v>0</v>
      </c>
      <c r="BL261" s="388" t="s">
        <v>152</v>
      </c>
      <c r="BM261" s="388" t="s">
        <v>1658</v>
      </c>
    </row>
    <row r="262" spans="2:65" s="514" customFormat="1" ht="16.5" customHeight="1">
      <c r="B262" s="515"/>
      <c r="C262" s="516"/>
      <c r="D262" s="516"/>
      <c r="E262" s="517" t="s">
        <v>5</v>
      </c>
      <c r="F262" s="518" t="s">
        <v>165</v>
      </c>
      <c r="G262" s="519"/>
      <c r="H262" s="519"/>
      <c r="I262" s="519"/>
      <c r="J262" s="516"/>
      <c r="K262" s="520">
        <v>7</v>
      </c>
      <c r="L262" s="568"/>
      <c r="M262" s="568"/>
      <c r="N262" s="516"/>
      <c r="O262" s="516"/>
      <c r="P262" s="516"/>
      <c r="Q262" s="516"/>
      <c r="R262" s="521"/>
      <c r="T262" s="522"/>
      <c r="U262" s="516"/>
      <c r="V262" s="516"/>
      <c r="W262" s="516"/>
      <c r="X262" s="516"/>
      <c r="Y262" s="516"/>
      <c r="Z262" s="516"/>
      <c r="AA262" s="523"/>
      <c r="AT262" s="524" t="s">
        <v>303</v>
      </c>
      <c r="AU262" s="524" t="s">
        <v>81</v>
      </c>
      <c r="AV262" s="514" t="s">
        <v>81</v>
      </c>
      <c r="AW262" s="514" t="s">
        <v>34</v>
      </c>
      <c r="AX262" s="514" t="s">
        <v>79</v>
      </c>
      <c r="AY262" s="524" t="s">
        <v>134</v>
      </c>
    </row>
    <row r="263" spans="2:65" s="401" customFormat="1" ht="16.5" customHeight="1">
      <c r="B263" s="501"/>
      <c r="C263" s="549" t="s">
        <v>557</v>
      </c>
      <c r="D263" s="549" t="s">
        <v>290</v>
      </c>
      <c r="E263" s="550" t="s">
        <v>1659</v>
      </c>
      <c r="F263" s="551" t="s">
        <v>1660</v>
      </c>
      <c r="G263" s="551"/>
      <c r="H263" s="551"/>
      <c r="I263" s="551"/>
      <c r="J263" s="552" t="s">
        <v>467</v>
      </c>
      <c r="K263" s="553">
        <v>7</v>
      </c>
      <c r="L263" s="573"/>
      <c r="M263" s="574"/>
      <c r="N263" s="554">
        <f>ROUND(L263*K263,2)</f>
        <v>0</v>
      </c>
      <c r="O263" s="507"/>
      <c r="P263" s="507"/>
      <c r="Q263" s="507"/>
      <c r="R263" s="508"/>
      <c r="T263" s="509" t="s">
        <v>5</v>
      </c>
      <c r="U263" s="510" t="s">
        <v>42</v>
      </c>
      <c r="V263" s="511">
        <v>0</v>
      </c>
      <c r="W263" s="511">
        <f>V263*K263</f>
        <v>0</v>
      </c>
      <c r="X263" s="511">
        <v>0</v>
      </c>
      <c r="Y263" s="511">
        <f>X263*K263</f>
        <v>0</v>
      </c>
      <c r="Z263" s="511">
        <v>0</v>
      </c>
      <c r="AA263" s="512">
        <f>Z263*K263</f>
        <v>0</v>
      </c>
      <c r="AR263" s="388" t="s">
        <v>168</v>
      </c>
      <c r="AT263" s="388" t="s">
        <v>290</v>
      </c>
      <c r="AU263" s="388" t="s">
        <v>81</v>
      </c>
      <c r="AY263" s="388" t="s">
        <v>134</v>
      </c>
      <c r="BE263" s="513">
        <f>IF(U263="základní",N263,0)</f>
        <v>0</v>
      </c>
      <c r="BF263" s="513">
        <f>IF(U263="snížená",N263,0)</f>
        <v>0</v>
      </c>
      <c r="BG263" s="513">
        <f>IF(U263="zákl. přenesená",N263,0)</f>
        <v>0</v>
      </c>
      <c r="BH263" s="513">
        <f>IF(U263="sníž. přenesená",N263,0)</f>
        <v>0</v>
      </c>
      <c r="BI263" s="513">
        <f>IF(U263="nulová",N263,0)</f>
        <v>0</v>
      </c>
      <c r="BJ263" s="388" t="s">
        <v>79</v>
      </c>
      <c r="BK263" s="513">
        <f>ROUND(L263*K263,2)</f>
        <v>0</v>
      </c>
      <c r="BL263" s="388" t="s">
        <v>152</v>
      </c>
      <c r="BM263" s="388" t="s">
        <v>1661</v>
      </c>
    </row>
    <row r="264" spans="2:65" s="401" customFormat="1" ht="16.5" customHeight="1">
      <c r="B264" s="501"/>
      <c r="C264" s="502" t="s">
        <v>562</v>
      </c>
      <c r="D264" s="502" t="s">
        <v>137</v>
      </c>
      <c r="E264" s="503" t="s">
        <v>1662</v>
      </c>
      <c r="F264" s="504" t="s">
        <v>1663</v>
      </c>
      <c r="G264" s="504"/>
      <c r="H264" s="504"/>
      <c r="I264" s="504"/>
      <c r="J264" s="505" t="s">
        <v>150</v>
      </c>
      <c r="K264" s="506">
        <v>6</v>
      </c>
      <c r="L264" s="566"/>
      <c r="M264" s="567"/>
      <c r="N264" s="507">
        <f>ROUND(L264*K264,2)</f>
        <v>0</v>
      </c>
      <c r="O264" s="507"/>
      <c r="P264" s="507"/>
      <c r="Q264" s="507"/>
      <c r="R264" s="508"/>
      <c r="T264" s="509" t="s">
        <v>5</v>
      </c>
      <c r="U264" s="510" t="s">
        <v>42</v>
      </c>
      <c r="V264" s="511">
        <v>0.622</v>
      </c>
      <c r="W264" s="511">
        <f>V264*K264</f>
        <v>3.7320000000000002</v>
      </c>
      <c r="X264" s="511">
        <v>0</v>
      </c>
      <c r="Y264" s="511">
        <f>X264*K264</f>
        <v>0</v>
      </c>
      <c r="Z264" s="511">
        <v>0</v>
      </c>
      <c r="AA264" s="512">
        <f>Z264*K264</f>
        <v>0</v>
      </c>
      <c r="AR264" s="388" t="s">
        <v>152</v>
      </c>
      <c r="AT264" s="388" t="s">
        <v>137</v>
      </c>
      <c r="AU264" s="388" t="s">
        <v>81</v>
      </c>
      <c r="AY264" s="388" t="s">
        <v>134</v>
      </c>
      <c r="BE264" s="513">
        <f>IF(U264="základní",N264,0)</f>
        <v>0</v>
      </c>
      <c r="BF264" s="513">
        <f>IF(U264="snížená",N264,0)</f>
        <v>0</v>
      </c>
      <c r="BG264" s="513">
        <f>IF(U264="zákl. přenesená",N264,0)</f>
        <v>0</v>
      </c>
      <c r="BH264" s="513">
        <f>IF(U264="sníž. přenesená",N264,0)</f>
        <v>0</v>
      </c>
      <c r="BI264" s="513">
        <f>IF(U264="nulová",N264,0)</f>
        <v>0</v>
      </c>
      <c r="BJ264" s="388" t="s">
        <v>79</v>
      </c>
      <c r="BK264" s="513">
        <f>ROUND(L264*K264,2)</f>
        <v>0</v>
      </c>
      <c r="BL264" s="388" t="s">
        <v>152</v>
      </c>
      <c r="BM264" s="388" t="s">
        <v>1664</v>
      </c>
    </row>
    <row r="265" spans="2:65" s="514" customFormat="1" ht="16.5" customHeight="1">
      <c r="B265" s="515"/>
      <c r="C265" s="516"/>
      <c r="D265" s="516"/>
      <c r="E265" s="517" t="s">
        <v>5</v>
      </c>
      <c r="F265" s="518" t="s">
        <v>159</v>
      </c>
      <c r="G265" s="519"/>
      <c r="H265" s="519"/>
      <c r="I265" s="519"/>
      <c r="J265" s="516"/>
      <c r="K265" s="520">
        <v>6</v>
      </c>
      <c r="L265" s="568"/>
      <c r="M265" s="568"/>
      <c r="N265" s="516"/>
      <c r="O265" s="516"/>
      <c r="P265" s="516"/>
      <c r="Q265" s="516"/>
      <c r="R265" s="521"/>
      <c r="T265" s="522"/>
      <c r="U265" s="516"/>
      <c r="V265" s="516"/>
      <c r="W265" s="516"/>
      <c r="X265" s="516"/>
      <c r="Y265" s="516"/>
      <c r="Z265" s="516"/>
      <c r="AA265" s="523"/>
      <c r="AT265" s="524" t="s">
        <v>303</v>
      </c>
      <c r="AU265" s="524" t="s">
        <v>81</v>
      </c>
      <c r="AV265" s="514" t="s">
        <v>81</v>
      </c>
      <c r="AW265" s="514" t="s">
        <v>34</v>
      </c>
      <c r="AX265" s="514" t="s">
        <v>79</v>
      </c>
      <c r="AY265" s="524" t="s">
        <v>134</v>
      </c>
    </row>
    <row r="266" spans="2:65" s="401" customFormat="1" ht="16.5" customHeight="1">
      <c r="B266" s="501"/>
      <c r="C266" s="549" t="s">
        <v>567</v>
      </c>
      <c r="D266" s="549" t="s">
        <v>290</v>
      </c>
      <c r="E266" s="550" t="s">
        <v>1665</v>
      </c>
      <c r="F266" s="551" t="s">
        <v>1666</v>
      </c>
      <c r="G266" s="551"/>
      <c r="H266" s="551"/>
      <c r="I266" s="551"/>
      <c r="J266" s="552" t="s">
        <v>467</v>
      </c>
      <c r="K266" s="553">
        <v>6</v>
      </c>
      <c r="L266" s="573"/>
      <c r="M266" s="574"/>
      <c r="N266" s="554">
        <f>ROUND(L266*K266,2)</f>
        <v>0</v>
      </c>
      <c r="O266" s="507"/>
      <c r="P266" s="507"/>
      <c r="Q266" s="507"/>
      <c r="R266" s="508"/>
      <c r="T266" s="509" t="s">
        <v>5</v>
      </c>
      <c r="U266" s="510" t="s">
        <v>42</v>
      </c>
      <c r="V266" s="511">
        <v>0</v>
      </c>
      <c r="W266" s="511">
        <f>V266*K266</f>
        <v>0</v>
      </c>
      <c r="X266" s="511">
        <v>0</v>
      </c>
      <c r="Y266" s="511">
        <f>X266*K266</f>
        <v>0</v>
      </c>
      <c r="Z266" s="511">
        <v>0</v>
      </c>
      <c r="AA266" s="512">
        <f>Z266*K266</f>
        <v>0</v>
      </c>
      <c r="AR266" s="388" t="s">
        <v>168</v>
      </c>
      <c r="AT266" s="388" t="s">
        <v>290</v>
      </c>
      <c r="AU266" s="388" t="s">
        <v>81</v>
      </c>
      <c r="AY266" s="388" t="s">
        <v>134</v>
      </c>
      <c r="BE266" s="513">
        <f>IF(U266="základní",N266,0)</f>
        <v>0</v>
      </c>
      <c r="BF266" s="513">
        <f>IF(U266="snížená",N266,0)</f>
        <v>0</v>
      </c>
      <c r="BG266" s="513">
        <f>IF(U266="zákl. přenesená",N266,0)</f>
        <v>0</v>
      </c>
      <c r="BH266" s="513">
        <f>IF(U266="sníž. přenesená",N266,0)</f>
        <v>0</v>
      </c>
      <c r="BI266" s="513">
        <f>IF(U266="nulová",N266,0)</f>
        <v>0</v>
      </c>
      <c r="BJ266" s="388" t="s">
        <v>79</v>
      </c>
      <c r="BK266" s="513">
        <f>ROUND(L266*K266,2)</f>
        <v>0</v>
      </c>
      <c r="BL266" s="388" t="s">
        <v>152</v>
      </c>
      <c r="BM266" s="388" t="s">
        <v>1667</v>
      </c>
    </row>
    <row r="267" spans="2:65" s="514" customFormat="1" ht="16.5" customHeight="1">
      <c r="B267" s="515"/>
      <c r="C267" s="516"/>
      <c r="D267" s="516"/>
      <c r="E267" s="517" t="s">
        <v>5</v>
      </c>
      <c r="F267" s="518" t="s">
        <v>159</v>
      </c>
      <c r="G267" s="519"/>
      <c r="H267" s="519"/>
      <c r="I267" s="519"/>
      <c r="J267" s="516"/>
      <c r="K267" s="520">
        <v>6</v>
      </c>
      <c r="L267" s="568"/>
      <c r="M267" s="568"/>
      <c r="N267" s="516"/>
      <c r="O267" s="516"/>
      <c r="P267" s="516"/>
      <c r="Q267" s="516"/>
      <c r="R267" s="521"/>
      <c r="T267" s="522"/>
      <c r="U267" s="516"/>
      <c r="V267" s="516"/>
      <c r="W267" s="516"/>
      <c r="X267" s="516"/>
      <c r="Y267" s="516"/>
      <c r="Z267" s="516"/>
      <c r="AA267" s="523"/>
      <c r="AT267" s="524" t="s">
        <v>303</v>
      </c>
      <c r="AU267" s="524" t="s">
        <v>81</v>
      </c>
      <c r="AV267" s="514" t="s">
        <v>81</v>
      </c>
      <c r="AW267" s="514" t="s">
        <v>34</v>
      </c>
      <c r="AX267" s="514" t="s">
        <v>79</v>
      </c>
      <c r="AY267" s="524" t="s">
        <v>134</v>
      </c>
    </row>
    <row r="268" spans="2:65" s="401" customFormat="1" ht="16.5" customHeight="1">
      <c r="B268" s="501"/>
      <c r="C268" s="502" t="s">
        <v>572</v>
      </c>
      <c r="D268" s="502" t="s">
        <v>137</v>
      </c>
      <c r="E268" s="503" t="s">
        <v>1668</v>
      </c>
      <c r="F268" s="504" t="s">
        <v>1669</v>
      </c>
      <c r="G268" s="504"/>
      <c r="H268" s="504"/>
      <c r="I268" s="504"/>
      <c r="J268" s="505" t="s">
        <v>150</v>
      </c>
      <c r="K268" s="506">
        <v>4</v>
      </c>
      <c r="L268" s="566"/>
      <c r="M268" s="567"/>
      <c r="N268" s="507">
        <f>ROUND(L268*K268,2)</f>
        <v>0</v>
      </c>
      <c r="O268" s="507"/>
      <c r="P268" s="507"/>
      <c r="Q268" s="507"/>
      <c r="R268" s="508"/>
      <c r="T268" s="509" t="s">
        <v>5</v>
      </c>
      <c r="U268" s="510" t="s">
        <v>42</v>
      </c>
      <c r="V268" s="511">
        <v>0.622</v>
      </c>
      <c r="W268" s="511">
        <f>V268*K268</f>
        <v>2.488</v>
      </c>
      <c r="X268" s="511">
        <v>0</v>
      </c>
      <c r="Y268" s="511">
        <f>X268*K268</f>
        <v>0</v>
      </c>
      <c r="Z268" s="511">
        <v>0</v>
      </c>
      <c r="AA268" s="512">
        <f>Z268*K268</f>
        <v>0</v>
      </c>
      <c r="AR268" s="388" t="s">
        <v>152</v>
      </c>
      <c r="AT268" s="388" t="s">
        <v>137</v>
      </c>
      <c r="AU268" s="388" t="s">
        <v>81</v>
      </c>
      <c r="AY268" s="388" t="s">
        <v>134</v>
      </c>
      <c r="BE268" s="513">
        <f>IF(U268="základní",N268,0)</f>
        <v>0</v>
      </c>
      <c r="BF268" s="513">
        <f>IF(U268="snížená",N268,0)</f>
        <v>0</v>
      </c>
      <c r="BG268" s="513">
        <f>IF(U268="zákl. přenesená",N268,0)</f>
        <v>0</v>
      </c>
      <c r="BH268" s="513">
        <f>IF(U268="sníž. přenesená",N268,0)</f>
        <v>0</v>
      </c>
      <c r="BI268" s="513">
        <f>IF(U268="nulová",N268,0)</f>
        <v>0</v>
      </c>
      <c r="BJ268" s="388" t="s">
        <v>79</v>
      </c>
      <c r="BK268" s="513">
        <f>ROUND(L268*K268,2)</f>
        <v>0</v>
      </c>
      <c r="BL268" s="388" t="s">
        <v>152</v>
      </c>
      <c r="BM268" s="388" t="s">
        <v>1670</v>
      </c>
    </row>
    <row r="269" spans="2:65" s="514" customFormat="1" ht="16.5" customHeight="1">
      <c r="B269" s="515"/>
      <c r="C269" s="516"/>
      <c r="D269" s="516"/>
      <c r="E269" s="517" t="s">
        <v>5</v>
      </c>
      <c r="F269" s="518" t="s">
        <v>152</v>
      </c>
      <c r="G269" s="519"/>
      <c r="H269" s="519"/>
      <c r="I269" s="519"/>
      <c r="J269" s="516"/>
      <c r="K269" s="520">
        <v>4</v>
      </c>
      <c r="L269" s="568"/>
      <c r="M269" s="568"/>
      <c r="N269" s="516"/>
      <c r="O269" s="516"/>
      <c r="P269" s="516"/>
      <c r="Q269" s="516"/>
      <c r="R269" s="521"/>
      <c r="T269" s="522"/>
      <c r="U269" s="516"/>
      <c r="V269" s="516"/>
      <c r="W269" s="516"/>
      <c r="X269" s="516"/>
      <c r="Y269" s="516"/>
      <c r="Z269" s="516"/>
      <c r="AA269" s="523"/>
      <c r="AT269" s="524" t="s">
        <v>303</v>
      </c>
      <c r="AU269" s="524" t="s">
        <v>81</v>
      </c>
      <c r="AV269" s="514" t="s">
        <v>81</v>
      </c>
      <c r="AW269" s="514" t="s">
        <v>34</v>
      </c>
      <c r="AX269" s="514" t="s">
        <v>79</v>
      </c>
      <c r="AY269" s="524" t="s">
        <v>134</v>
      </c>
    </row>
    <row r="270" spans="2:65" s="401" customFormat="1" ht="16.5" customHeight="1">
      <c r="B270" s="501"/>
      <c r="C270" s="549" t="s">
        <v>577</v>
      </c>
      <c r="D270" s="549" t="s">
        <v>290</v>
      </c>
      <c r="E270" s="550" t="s">
        <v>1671</v>
      </c>
      <c r="F270" s="551" t="s">
        <v>1672</v>
      </c>
      <c r="G270" s="551"/>
      <c r="H270" s="551"/>
      <c r="I270" s="551"/>
      <c r="J270" s="552" t="s">
        <v>467</v>
      </c>
      <c r="K270" s="553">
        <v>4</v>
      </c>
      <c r="L270" s="573"/>
      <c r="M270" s="574"/>
      <c r="N270" s="554">
        <f>ROUND(L270*K270,2)</f>
        <v>0</v>
      </c>
      <c r="O270" s="507"/>
      <c r="P270" s="507"/>
      <c r="Q270" s="507"/>
      <c r="R270" s="508"/>
      <c r="T270" s="509" t="s">
        <v>5</v>
      </c>
      <c r="U270" s="510" t="s">
        <v>42</v>
      </c>
      <c r="V270" s="511">
        <v>0</v>
      </c>
      <c r="W270" s="511">
        <f>V270*K270</f>
        <v>0</v>
      </c>
      <c r="X270" s="511">
        <v>0</v>
      </c>
      <c r="Y270" s="511">
        <f>X270*K270</f>
        <v>0</v>
      </c>
      <c r="Z270" s="511">
        <v>0</v>
      </c>
      <c r="AA270" s="512">
        <f>Z270*K270</f>
        <v>0</v>
      </c>
      <c r="AR270" s="388" t="s">
        <v>168</v>
      </c>
      <c r="AT270" s="388" t="s">
        <v>290</v>
      </c>
      <c r="AU270" s="388" t="s">
        <v>81</v>
      </c>
      <c r="AY270" s="388" t="s">
        <v>134</v>
      </c>
      <c r="BE270" s="513">
        <f>IF(U270="základní",N270,0)</f>
        <v>0</v>
      </c>
      <c r="BF270" s="513">
        <f>IF(U270="snížená",N270,0)</f>
        <v>0</v>
      </c>
      <c r="BG270" s="513">
        <f>IF(U270="zákl. přenesená",N270,0)</f>
        <v>0</v>
      </c>
      <c r="BH270" s="513">
        <f>IF(U270="sníž. přenesená",N270,0)</f>
        <v>0</v>
      </c>
      <c r="BI270" s="513">
        <f>IF(U270="nulová",N270,0)</f>
        <v>0</v>
      </c>
      <c r="BJ270" s="388" t="s">
        <v>79</v>
      </c>
      <c r="BK270" s="513">
        <f>ROUND(L270*K270,2)</f>
        <v>0</v>
      </c>
      <c r="BL270" s="388" t="s">
        <v>152</v>
      </c>
      <c r="BM270" s="388" t="s">
        <v>1673</v>
      </c>
    </row>
    <row r="271" spans="2:65" s="514" customFormat="1" ht="16.5" customHeight="1">
      <c r="B271" s="515"/>
      <c r="C271" s="516"/>
      <c r="D271" s="516"/>
      <c r="E271" s="517" t="s">
        <v>5</v>
      </c>
      <c r="F271" s="518" t="s">
        <v>152</v>
      </c>
      <c r="G271" s="519"/>
      <c r="H271" s="519"/>
      <c r="I271" s="519"/>
      <c r="J271" s="516"/>
      <c r="K271" s="520">
        <v>4</v>
      </c>
      <c r="L271" s="568"/>
      <c r="M271" s="568"/>
      <c r="N271" s="516"/>
      <c r="O271" s="516"/>
      <c r="P271" s="516"/>
      <c r="Q271" s="516"/>
      <c r="R271" s="521"/>
      <c r="T271" s="522"/>
      <c r="U271" s="516"/>
      <c r="V271" s="516"/>
      <c r="W271" s="516"/>
      <c r="X271" s="516"/>
      <c r="Y271" s="516"/>
      <c r="Z271" s="516"/>
      <c r="AA271" s="523"/>
      <c r="AT271" s="524" t="s">
        <v>303</v>
      </c>
      <c r="AU271" s="524" t="s">
        <v>81</v>
      </c>
      <c r="AV271" s="514" t="s">
        <v>81</v>
      </c>
      <c r="AW271" s="514" t="s">
        <v>34</v>
      </c>
      <c r="AX271" s="514" t="s">
        <v>79</v>
      </c>
      <c r="AY271" s="524" t="s">
        <v>134</v>
      </c>
    </row>
    <row r="272" spans="2:65" s="401" customFormat="1" ht="16.5" customHeight="1">
      <c r="B272" s="501"/>
      <c r="C272" s="502" t="s">
        <v>584</v>
      </c>
      <c r="D272" s="502" t="s">
        <v>137</v>
      </c>
      <c r="E272" s="503" t="s">
        <v>1674</v>
      </c>
      <c r="F272" s="504" t="s">
        <v>1675</v>
      </c>
      <c r="G272" s="504"/>
      <c r="H272" s="504"/>
      <c r="I272" s="504"/>
      <c r="J272" s="505" t="s">
        <v>150</v>
      </c>
      <c r="K272" s="506">
        <v>25</v>
      </c>
      <c r="L272" s="566"/>
      <c r="M272" s="567"/>
      <c r="N272" s="507">
        <f>ROUND(L272*K272,2)</f>
        <v>0</v>
      </c>
      <c r="O272" s="507"/>
      <c r="P272" s="507"/>
      <c r="Q272" s="507"/>
      <c r="R272" s="508"/>
      <c r="T272" s="509" t="s">
        <v>5</v>
      </c>
      <c r="U272" s="510" t="s">
        <v>42</v>
      </c>
      <c r="V272" s="511">
        <v>0.622</v>
      </c>
      <c r="W272" s="511">
        <f>V272*K272</f>
        <v>15.55</v>
      </c>
      <c r="X272" s="511">
        <v>0</v>
      </c>
      <c r="Y272" s="511">
        <f>X272*K272</f>
        <v>0</v>
      </c>
      <c r="Z272" s="511">
        <v>0</v>
      </c>
      <c r="AA272" s="512">
        <f>Z272*K272</f>
        <v>0</v>
      </c>
      <c r="AR272" s="388" t="s">
        <v>152</v>
      </c>
      <c r="AT272" s="388" t="s">
        <v>137</v>
      </c>
      <c r="AU272" s="388" t="s">
        <v>81</v>
      </c>
      <c r="AY272" s="388" t="s">
        <v>134</v>
      </c>
      <c r="BE272" s="513">
        <f>IF(U272="základní",N272,0)</f>
        <v>0</v>
      </c>
      <c r="BF272" s="513">
        <f>IF(U272="snížená",N272,0)</f>
        <v>0</v>
      </c>
      <c r="BG272" s="513">
        <f>IF(U272="zákl. přenesená",N272,0)</f>
        <v>0</v>
      </c>
      <c r="BH272" s="513">
        <f>IF(U272="sníž. přenesená",N272,0)</f>
        <v>0</v>
      </c>
      <c r="BI272" s="513">
        <f>IF(U272="nulová",N272,0)</f>
        <v>0</v>
      </c>
      <c r="BJ272" s="388" t="s">
        <v>79</v>
      </c>
      <c r="BK272" s="513">
        <f>ROUND(L272*K272,2)</f>
        <v>0</v>
      </c>
      <c r="BL272" s="388" t="s">
        <v>152</v>
      </c>
      <c r="BM272" s="388" t="s">
        <v>1676</v>
      </c>
    </row>
    <row r="273" spans="2:65" s="514" customFormat="1" ht="16.5" customHeight="1">
      <c r="B273" s="515"/>
      <c r="C273" s="516"/>
      <c r="D273" s="516"/>
      <c r="E273" s="517" t="s">
        <v>5</v>
      </c>
      <c r="F273" s="518" t="s">
        <v>314</v>
      </c>
      <c r="G273" s="519"/>
      <c r="H273" s="519"/>
      <c r="I273" s="519"/>
      <c r="J273" s="516"/>
      <c r="K273" s="520">
        <v>25</v>
      </c>
      <c r="L273" s="568"/>
      <c r="M273" s="568"/>
      <c r="N273" s="516"/>
      <c r="O273" s="516"/>
      <c r="P273" s="516"/>
      <c r="Q273" s="516"/>
      <c r="R273" s="521"/>
      <c r="T273" s="522"/>
      <c r="U273" s="516"/>
      <c r="V273" s="516"/>
      <c r="W273" s="516"/>
      <c r="X273" s="516"/>
      <c r="Y273" s="516"/>
      <c r="Z273" s="516"/>
      <c r="AA273" s="523"/>
      <c r="AT273" s="524" t="s">
        <v>303</v>
      </c>
      <c r="AU273" s="524" t="s">
        <v>81</v>
      </c>
      <c r="AV273" s="514" t="s">
        <v>81</v>
      </c>
      <c r="AW273" s="514" t="s">
        <v>34</v>
      </c>
      <c r="AX273" s="514" t="s">
        <v>79</v>
      </c>
      <c r="AY273" s="524" t="s">
        <v>134</v>
      </c>
    </row>
    <row r="274" spans="2:65" s="401" customFormat="1" ht="16.5" customHeight="1">
      <c r="B274" s="501"/>
      <c r="C274" s="549" t="s">
        <v>589</v>
      </c>
      <c r="D274" s="549" t="s">
        <v>290</v>
      </c>
      <c r="E274" s="550" t="s">
        <v>1677</v>
      </c>
      <c r="F274" s="551" t="s">
        <v>1678</v>
      </c>
      <c r="G274" s="551"/>
      <c r="H274" s="551"/>
      <c r="I274" s="551"/>
      <c r="J274" s="552" t="s">
        <v>467</v>
      </c>
      <c r="K274" s="553">
        <v>25</v>
      </c>
      <c r="L274" s="573"/>
      <c r="M274" s="574"/>
      <c r="N274" s="554">
        <f>ROUND(L274*K274,2)</f>
        <v>0</v>
      </c>
      <c r="O274" s="507"/>
      <c r="P274" s="507"/>
      <c r="Q274" s="507"/>
      <c r="R274" s="508"/>
      <c r="T274" s="509" t="s">
        <v>5</v>
      </c>
      <c r="U274" s="510" t="s">
        <v>42</v>
      </c>
      <c r="V274" s="511">
        <v>0</v>
      </c>
      <c r="W274" s="511">
        <f>V274*K274</f>
        <v>0</v>
      </c>
      <c r="X274" s="511">
        <v>0</v>
      </c>
      <c r="Y274" s="511">
        <f>X274*K274</f>
        <v>0</v>
      </c>
      <c r="Z274" s="511">
        <v>0</v>
      </c>
      <c r="AA274" s="512">
        <f>Z274*K274</f>
        <v>0</v>
      </c>
      <c r="AR274" s="388" t="s">
        <v>168</v>
      </c>
      <c r="AT274" s="388" t="s">
        <v>290</v>
      </c>
      <c r="AU274" s="388" t="s">
        <v>81</v>
      </c>
      <c r="AY274" s="388" t="s">
        <v>134</v>
      </c>
      <c r="BE274" s="513">
        <f>IF(U274="základní",N274,0)</f>
        <v>0</v>
      </c>
      <c r="BF274" s="513">
        <f>IF(U274="snížená",N274,0)</f>
        <v>0</v>
      </c>
      <c r="BG274" s="513">
        <f>IF(U274="zákl. přenesená",N274,0)</f>
        <v>0</v>
      </c>
      <c r="BH274" s="513">
        <f>IF(U274="sníž. přenesená",N274,0)</f>
        <v>0</v>
      </c>
      <c r="BI274" s="513">
        <f>IF(U274="nulová",N274,0)</f>
        <v>0</v>
      </c>
      <c r="BJ274" s="388" t="s">
        <v>79</v>
      </c>
      <c r="BK274" s="513">
        <f>ROUND(L274*K274,2)</f>
        <v>0</v>
      </c>
      <c r="BL274" s="388" t="s">
        <v>152</v>
      </c>
      <c r="BM274" s="388" t="s">
        <v>1679</v>
      </c>
    </row>
    <row r="275" spans="2:65" s="514" customFormat="1" ht="16.5" customHeight="1">
      <c r="B275" s="515"/>
      <c r="C275" s="516"/>
      <c r="D275" s="516"/>
      <c r="E275" s="517" t="s">
        <v>5</v>
      </c>
      <c r="F275" s="518" t="s">
        <v>314</v>
      </c>
      <c r="G275" s="519"/>
      <c r="H275" s="519"/>
      <c r="I275" s="519"/>
      <c r="J275" s="516"/>
      <c r="K275" s="520">
        <v>25</v>
      </c>
      <c r="L275" s="568"/>
      <c r="M275" s="568"/>
      <c r="N275" s="516"/>
      <c r="O275" s="516"/>
      <c r="P275" s="516"/>
      <c r="Q275" s="516"/>
      <c r="R275" s="521"/>
      <c r="T275" s="522"/>
      <c r="U275" s="516"/>
      <c r="V275" s="516"/>
      <c r="W275" s="516"/>
      <c r="X275" s="516"/>
      <c r="Y275" s="516"/>
      <c r="Z275" s="516"/>
      <c r="AA275" s="523"/>
      <c r="AT275" s="524" t="s">
        <v>303</v>
      </c>
      <c r="AU275" s="524" t="s">
        <v>81</v>
      </c>
      <c r="AV275" s="514" t="s">
        <v>81</v>
      </c>
      <c r="AW275" s="514" t="s">
        <v>34</v>
      </c>
      <c r="AX275" s="514" t="s">
        <v>79</v>
      </c>
      <c r="AY275" s="524" t="s">
        <v>134</v>
      </c>
    </row>
    <row r="276" spans="2:65" s="401" customFormat="1" ht="25.5" customHeight="1">
      <c r="B276" s="501"/>
      <c r="C276" s="549" t="s">
        <v>593</v>
      </c>
      <c r="D276" s="549" t="s">
        <v>290</v>
      </c>
      <c r="E276" s="550" t="s">
        <v>1680</v>
      </c>
      <c r="F276" s="551" t="s">
        <v>1681</v>
      </c>
      <c r="G276" s="551"/>
      <c r="H276" s="551"/>
      <c r="I276" s="551"/>
      <c r="J276" s="552" t="s">
        <v>467</v>
      </c>
      <c r="K276" s="553">
        <v>4</v>
      </c>
      <c r="L276" s="573"/>
      <c r="M276" s="574"/>
      <c r="N276" s="554">
        <f>ROUND(L276*K276,2)</f>
        <v>0</v>
      </c>
      <c r="O276" s="507"/>
      <c r="P276" s="507"/>
      <c r="Q276" s="507"/>
      <c r="R276" s="508"/>
      <c r="T276" s="509" t="s">
        <v>5</v>
      </c>
      <c r="U276" s="510" t="s">
        <v>42</v>
      </c>
      <c r="V276" s="511">
        <v>0</v>
      </c>
      <c r="W276" s="511">
        <f>V276*K276</f>
        <v>0</v>
      </c>
      <c r="X276" s="511">
        <v>2.0000000000000001E-4</v>
      </c>
      <c r="Y276" s="511">
        <f>X276*K276</f>
        <v>8.0000000000000004E-4</v>
      </c>
      <c r="Z276" s="511">
        <v>0</v>
      </c>
      <c r="AA276" s="512">
        <f>Z276*K276</f>
        <v>0</v>
      </c>
      <c r="AR276" s="388" t="s">
        <v>168</v>
      </c>
      <c r="AT276" s="388" t="s">
        <v>290</v>
      </c>
      <c r="AU276" s="388" t="s">
        <v>81</v>
      </c>
      <c r="AY276" s="388" t="s">
        <v>134</v>
      </c>
      <c r="BE276" s="513">
        <f>IF(U276="základní",N276,0)</f>
        <v>0</v>
      </c>
      <c r="BF276" s="513">
        <f>IF(U276="snížená",N276,0)</f>
        <v>0</v>
      </c>
      <c r="BG276" s="513">
        <f>IF(U276="zákl. přenesená",N276,0)</f>
        <v>0</v>
      </c>
      <c r="BH276" s="513">
        <f>IF(U276="sníž. přenesená",N276,0)</f>
        <v>0</v>
      </c>
      <c r="BI276" s="513">
        <f>IF(U276="nulová",N276,0)</f>
        <v>0</v>
      </c>
      <c r="BJ276" s="388" t="s">
        <v>79</v>
      </c>
      <c r="BK276" s="513">
        <f>ROUND(L276*K276,2)</f>
        <v>0</v>
      </c>
      <c r="BL276" s="388" t="s">
        <v>152</v>
      </c>
      <c r="BM276" s="388" t="s">
        <v>1682</v>
      </c>
    </row>
    <row r="277" spans="2:65" s="514" customFormat="1" ht="16.5" customHeight="1">
      <c r="B277" s="515"/>
      <c r="C277" s="516"/>
      <c r="D277" s="516"/>
      <c r="E277" s="517" t="s">
        <v>5</v>
      </c>
      <c r="F277" s="518" t="s">
        <v>152</v>
      </c>
      <c r="G277" s="519"/>
      <c r="H277" s="519"/>
      <c r="I277" s="519"/>
      <c r="J277" s="516"/>
      <c r="K277" s="520">
        <v>4</v>
      </c>
      <c r="L277" s="568"/>
      <c r="M277" s="568"/>
      <c r="N277" s="516"/>
      <c r="O277" s="516"/>
      <c r="P277" s="516"/>
      <c r="Q277" s="516"/>
      <c r="R277" s="521"/>
      <c r="T277" s="522"/>
      <c r="U277" s="516"/>
      <c r="V277" s="516"/>
      <c r="W277" s="516"/>
      <c r="X277" s="516"/>
      <c r="Y277" s="516"/>
      <c r="Z277" s="516"/>
      <c r="AA277" s="523"/>
      <c r="AT277" s="524" t="s">
        <v>303</v>
      </c>
      <c r="AU277" s="524" t="s">
        <v>81</v>
      </c>
      <c r="AV277" s="514" t="s">
        <v>81</v>
      </c>
      <c r="AW277" s="514" t="s">
        <v>34</v>
      </c>
      <c r="AX277" s="514" t="s">
        <v>79</v>
      </c>
      <c r="AY277" s="524" t="s">
        <v>134</v>
      </c>
    </row>
    <row r="278" spans="2:65" s="401" customFormat="1" ht="16.5" customHeight="1">
      <c r="B278" s="501"/>
      <c r="C278" s="549" t="s">
        <v>597</v>
      </c>
      <c r="D278" s="549" t="s">
        <v>290</v>
      </c>
      <c r="E278" s="550" t="s">
        <v>1683</v>
      </c>
      <c r="F278" s="551" t="s">
        <v>1684</v>
      </c>
      <c r="G278" s="551"/>
      <c r="H278" s="551"/>
      <c r="I278" s="551"/>
      <c r="J278" s="552" t="s">
        <v>474</v>
      </c>
      <c r="K278" s="553">
        <v>4</v>
      </c>
      <c r="L278" s="573"/>
      <c r="M278" s="574"/>
      <c r="N278" s="554">
        <f>ROUND(L278*K278,2)</f>
        <v>0</v>
      </c>
      <c r="O278" s="507"/>
      <c r="P278" s="507"/>
      <c r="Q278" s="507"/>
      <c r="R278" s="508"/>
      <c r="T278" s="509" t="s">
        <v>5</v>
      </c>
      <c r="U278" s="510" t="s">
        <v>42</v>
      </c>
      <c r="V278" s="511">
        <v>0</v>
      </c>
      <c r="W278" s="511">
        <f>V278*K278</f>
        <v>0</v>
      </c>
      <c r="X278" s="511">
        <v>0</v>
      </c>
      <c r="Y278" s="511">
        <f>X278*K278</f>
        <v>0</v>
      </c>
      <c r="Z278" s="511">
        <v>0</v>
      </c>
      <c r="AA278" s="512">
        <f>Z278*K278</f>
        <v>0</v>
      </c>
      <c r="AR278" s="388" t="s">
        <v>168</v>
      </c>
      <c r="AT278" s="388" t="s">
        <v>290</v>
      </c>
      <c r="AU278" s="388" t="s">
        <v>81</v>
      </c>
      <c r="AY278" s="388" t="s">
        <v>134</v>
      </c>
      <c r="BE278" s="513">
        <f>IF(U278="základní",N278,0)</f>
        <v>0</v>
      </c>
      <c r="BF278" s="513">
        <f>IF(U278="snížená",N278,0)</f>
        <v>0</v>
      </c>
      <c r="BG278" s="513">
        <f>IF(U278="zákl. přenesená",N278,0)</f>
        <v>0</v>
      </c>
      <c r="BH278" s="513">
        <f>IF(U278="sníž. přenesená",N278,0)</f>
        <v>0</v>
      </c>
      <c r="BI278" s="513">
        <f>IF(U278="nulová",N278,0)</f>
        <v>0</v>
      </c>
      <c r="BJ278" s="388" t="s">
        <v>79</v>
      </c>
      <c r="BK278" s="513">
        <f>ROUND(L278*K278,2)</f>
        <v>0</v>
      </c>
      <c r="BL278" s="388" t="s">
        <v>152</v>
      </c>
      <c r="BM278" s="388" t="s">
        <v>1685</v>
      </c>
    </row>
    <row r="279" spans="2:65" s="514" customFormat="1" ht="16.5" customHeight="1">
      <c r="B279" s="515"/>
      <c r="C279" s="516"/>
      <c r="D279" s="516"/>
      <c r="E279" s="517" t="s">
        <v>5</v>
      </c>
      <c r="F279" s="518" t="s">
        <v>152</v>
      </c>
      <c r="G279" s="519"/>
      <c r="H279" s="519"/>
      <c r="I279" s="519"/>
      <c r="J279" s="516"/>
      <c r="K279" s="520">
        <v>4</v>
      </c>
      <c r="L279" s="568"/>
      <c r="M279" s="568"/>
      <c r="N279" s="516"/>
      <c r="O279" s="516"/>
      <c r="P279" s="516"/>
      <c r="Q279" s="516"/>
      <c r="R279" s="521"/>
      <c r="T279" s="522"/>
      <c r="U279" s="516"/>
      <c r="V279" s="516"/>
      <c r="W279" s="516"/>
      <c r="X279" s="516"/>
      <c r="Y279" s="516"/>
      <c r="Z279" s="516"/>
      <c r="AA279" s="523"/>
      <c r="AT279" s="524" t="s">
        <v>303</v>
      </c>
      <c r="AU279" s="524" t="s">
        <v>81</v>
      </c>
      <c r="AV279" s="514" t="s">
        <v>81</v>
      </c>
      <c r="AW279" s="514" t="s">
        <v>34</v>
      </c>
      <c r="AX279" s="514" t="s">
        <v>79</v>
      </c>
      <c r="AY279" s="524" t="s">
        <v>134</v>
      </c>
    </row>
    <row r="280" spans="2:65" s="401" customFormat="1" ht="25.5" customHeight="1">
      <c r="B280" s="501"/>
      <c r="C280" s="549" t="s">
        <v>601</v>
      </c>
      <c r="D280" s="549" t="s">
        <v>290</v>
      </c>
      <c r="E280" s="550" t="s">
        <v>1686</v>
      </c>
      <c r="F280" s="551" t="s">
        <v>1687</v>
      </c>
      <c r="G280" s="551"/>
      <c r="H280" s="551"/>
      <c r="I280" s="551"/>
      <c r="J280" s="552" t="s">
        <v>467</v>
      </c>
      <c r="K280" s="553">
        <v>6</v>
      </c>
      <c r="L280" s="573"/>
      <c r="M280" s="574"/>
      <c r="N280" s="554">
        <f>ROUND(L280*K280,2)</f>
        <v>0</v>
      </c>
      <c r="O280" s="507"/>
      <c r="P280" s="507"/>
      <c r="Q280" s="507"/>
      <c r="R280" s="508"/>
      <c r="T280" s="509" t="s">
        <v>5</v>
      </c>
      <c r="U280" s="510" t="s">
        <v>42</v>
      </c>
      <c r="V280" s="511">
        <v>0</v>
      </c>
      <c r="W280" s="511">
        <f>V280*K280</f>
        <v>0</v>
      </c>
      <c r="X280" s="511">
        <v>2.0000000000000001E-4</v>
      </c>
      <c r="Y280" s="511">
        <f>X280*K280</f>
        <v>1.2000000000000001E-3</v>
      </c>
      <c r="Z280" s="511">
        <v>0</v>
      </c>
      <c r="AA280" s="512">
        <f>Z280*K280</f>
        <v>0</v>
      </c>
      <c r="AR280" s="388" t="s">
        <v>168</v>
      </c>
      <c r="AT280" s="388" t="s">
        <v>290</v>
      </c>
      <c r="AU280" s="388" t="s">
        <v>81</v>
      </c>
      <c r="AY280" s="388" t="s">
        <v>134</v>
      </c>
      <c r="BE280" s="513">
        <f>IF(U280="základní",N280,0)</f>
        <v>0</v>
      </c>
      <c r="BF280" s="513">
        <f>IF(U280="snížená",N280,0)</f>
        <v>0</v>
      </c>
      <c r="BG280" s="513">
        <f>IF(U280="zákl. přenesená",N280,0)</f>
        <v>0</v>
      </c>
      <c r="BH280" s="513">
        <f>IF(U280="sníž. přenesená",N280,0)</f>
        <v>0</v>
      </c>
      <c r="BI280" s="513">
        <f>IF(U280="nulová",N280,0)</f>
        <v>0</v>
      </c>
      <c r="BJ280" s="388" t="s">
        <v>79</v>
      </c>
      <c r="BK280" s="513">
        <f>ROUND(L280*K280,2)</f>
        <v>0</v>
      </c>
      <c r="BL280" s="388" t="s">
        <v>152</v>
      </c>
      <c r="BM280" s="388" t="s">
        <v>1688</v>
      </c>
    </row>
    <row r="281" spans="2:65" s="514" customFormat="1" ht="16.5" customHeight="1">
      <c r="B281" s="515"/>
      <c r="C281" s="516"/>
      <c r="D281" s="516"/>
      <c r="E281" s="517" t="s">
        <v>5</v>
      </c>
      <c r="F281" s="518" t="s">
        <v>159</v>
      </c>
      <c r="G281" s="519"/>
      <c r="H281" s="519"/>
      <c r="I281" s="519"/>
      <c r="J281" s="516"/>
      <c r="K281" s="520">
        <v>6</v>
      </c>
      <c r="L281" s="568"/>
      <c r="M281" s="568"/>
      <c r="N281" s="516"/>
      <c r="O281" s="516"/>
      <c r="P281" s="516"/>
      <c r="Q281" s="516"/>
      <c r="R281" s="521"/>
      <c r="T281" s="522"/>
      <c r="U281" s="516"/>
      <c r="V281" s="516"/>
      <c r="W281" s="516"/>
      <c r="X281" s="516"/>
      <c r="Y281" s="516"/>
      <c r="Z281" s="516"/>
      <c r="AA281" s="523"/>
      <c r="AT281" s="524" t="s">
        <v>303</v>
      </c>
      <c r="AU281" s="524" t="s">
        <v>81</v>
      </c>
      <c r="AV281" s="514" t="s">
        <v>81</v>
      </c>
      <c r="AW281" s="514" t="s">
        <v>34</v>
      </c>
      <c r="AX281" s="514" t="s">
        <v>79</v>
      </c>
      <c r="AY281" s="524" t="s">
        <v>134</v>
      </c>
    </row>
    <row r="282" spans="2:65" s="401" customFormat="1" ht="25.5" customHeight="1">
      <c r="B282" s="501"/>
      <c r="C282" s="549" t="s">
        <v>606</v>
      </c>
      <c r="D282" s="549" t="s">
        <v>290</v>
      </c>
      <c r="E282" s="550" t="s">
        <v>1689</v>
      </c>
      <c r="F282" s="551" t="s">
        <v>1690</v>
      </c>
      <c r="G282" s="551"/>
      <c r="H282" s="551"/>
      <c r="I282" s="551"/>
      <c r="J282" s="552" t="s">
        <v>474</v>
      </c>
      <c r="K282" s="553">
        <v>4</v>
      </c>
      <c r="L282" s="573"/>
      <c r="M282" s="574"/>
      <c r="N282" s="554">
        <f>ROUND(L282*K282,2)</f>
        <v>0</v>
      </c>
      <c r="O282" s="507"/>
      <c r="P282" s="507"/>
      <c r="Q282" s="507"/>
      <c r="R282" s="508"/>
      <c r="T282" s="509" t="s">
        <v>5</v>
      </c>
      <c r="U282" s="510" t="s">
        <v>42</v>
      </c>
      <c r="V282" s="511">
        <v>0</v>
      </c>
      <c r="W282" s="511">
        <f>V282*K282</f>
        <v>0</v>
      </c>
      <c r="X282" s="511">
        <v>0</v>
      </c>
      <c r="Y282" s="511">
        <f>X282*K282</f>
        <v>0</v>
      </c>
      <c r="Z282" s="511">
        <v>0</v>
      </c>
      <c r="AA282" s="512">
        <f>Z282*K282</f>
        <v>0</v>
      </c>
      <c r="AR282" s="388" t="s">
        <v>168</v>
      </c>
      <c r="AT282" s="388" t="s">
        <v>290</v>
      </c>
      <c r="AU282" s="388" t="s">
        <v>81</v>
      </c>
      <c r="AY282" s="388" t="s">
        <v>134</v>
      </c>
      <c r="BE282" s="513">
        <f>IF(U282="základní",N282,0)</f>
        <v>0</v>
      </c>
      <c r="BF282" s="513">
        <f>IF(U282="snížená",N282,0)</f>
        <v>0</v>
      </c>
      <c r="BG282" s="513">
        <f>IF(U282="zákl. přenesená",N282,0)</f>
        <v>0</v>
      </c>
      <c r="BH282" s="513">
        <f>IF(U282="sníž. přenesená",N282,0)</f>
        <v>0</v>
      </c>
      <c r="BI282" s="513">
        <f>IF(U282="nulová",N282,0)</f>
        <v>0</v>
      </c>
      <c r="BJ282" s="388" t="s">
        <v>79</v>
      </c>
      <c r="BK282" s="513">
        <f>ROUND(L282*K282,2)</f>
        <v>0</v>
      </c>
      <c r="BL282" s="388" t="s">
        <v>152</v>
      </c>
      <c r="BM282" s="388" t="s">
        <v>1691</v>
      </c>
    </row>
    <row r="283" spans="2:65" s="514" customFormat="1" ht="16.5" customHeight="1">
      <c r="B283" s="515"/>
      <c r="C283" s="516"/>
      <c r="D283" s="516"/>
      <c r="E283" s="517" t="s">
        <v>5</v>
      </c>
      <c r="F283" s="518" t="s">
        <v>152</v>
      </c>
      <c r="G283" s="519"/>
      <c r="H283" s="519"/>
      <c r="I283" s="519"/>
      <c r="J283" s="516"/>
      <c r="K283" s="520">
        <v>4</v>
      </c>
      <c r="L283" s="568"/>
      <c r="M283" s="568"/>
      <c r="N283" s="516"/>
      <c r="O283" s="516"/>
      <c r="P283" s="516"/>
      <c r="Q283" s="516"/>
      <c r="R283" s="521"/>
      <c r="T283" s="522"/>
      <c r="U283" s="516"/>
      <c r="V283" s="516"/>
      <c r="W283" s="516"/>
      <c r="X283" s="516"/>
      <c r="Y283" s="516"/>
      <c r="Z283" s="516"/>
      <c r="AA283" s="523"/>
      <c r="AT283" s="524" t="s">
        <v>303</v>
      </c>
      <c r="AU283" s="524" t="s">
        <v>81</v>
      </c>
      <c r="AV283" s="514" t="s">
        <v>81</v>
      </c>
      <c r="AW283" s="514" t="s">
        <v>34</v>
      </c>
      <c r="AX283" s="514" t="s">
        <v>79</v>
      </c>
      <c r="AY283" s="524" t="s">
        <v>134</v>
      </c>
    </row>
    <row r="284" spans="2:65" s="401" customFormat="1" ht="25.5" customHeight="1">
      <c r="B284" s="501"/>
      <c r="C284" s="549" t="s">
        <v>610</v>
      </c>
      <c r="D284" s="549" t="s">
        <v>290</v>
      </c>
      <c r="E284" s="550" t="s">
        <v>1692</v>
      </c>
      <c r="F284" s="551" t="s">
        <v>1693</v>
      </c>
      <c r="G284" s="551"/>
      <c r="H284" s="551"/>
      <c r="I284" s="551"/>
      <c r="J284" s="552" t="s">
        <v>467</v>
      </c>
      <c r="K284" s="553">
        <v>3</v>
      </c>
      <c r="L284" s="573"/>
      <c r="M284" s="574"/>
      <c r="N284" s="554">
        <f>ROUND(L284*K284,2)</f>
        <v>0</v>
      </c>
      <c r="O284" s="507"/>
      <c r="P284" s="507"/>
      <c r="Q284" s="507"/>
      <c r="R284" s="508"/>
      <c r="T284" s="509" t="s">
        <v>5</v>
      </c>
      <c r="U284" s="510" t="s">
        <v>42</v>
      </c>
      <c r="V284" s="511">
        <v>0</v>
      </c>
      <c r="W284" s="511">
        <f>V284*K284</f>
        <v>0</v>
      </c>
      <c r="X284" s="511">
        <v>5.9999999999999995E-4</v>
      </c>
      <c r="Y284" s="511">
        <f>X284*K284</f>
        <v>1.8E-3</v>
      </c>
      <c r="Z284" s="511">
        <v>0</v>
      </c>
      <c r="AA284" s="512">
        <f>Z284*K284</f>
        <v>0</v>
      </c>
      <c r="AR284" s="388" t="s">
        <v>168</v>
      </c>
      <c r="AT284" s="388" t="s">
        <v>290</v>
      </c>
      <c r="AU284" s="388" t="s">
        <v>81</v>
      </c>
      <c r="AY284" s="388" t="s">
        <v>134</v>
      </c>
      <c r="BE284" s="513">
        <f>IF(U284="základní",N284,0)</f>
        <v>0</v>
      </c>
      <c r="BF284" s="513">
        <f>IF(U284="snížená",N284,0)</f>
        <v>0</v>
      </c>
      <c r="BG284" s="513">
        <f>IF(U284="zákl. přenesená",N284,0)</f>
        <v>0</v>
      </c>
      <c r="BH284" s="513">
        <f>IF(U284="sníž. přenesená",N284,0)</f>
        <v>0</v>
      </c>
      <c r="BI284" s="513">
        <f>IF(U284="nulová",N284,0)</f>
        <v>0</v>
      </c>
      <c r="BJ284" s="388" t="s">
        <v>79</v>
      </c>
      <c r="BK284" s="513">
        <f>ROUND(L284*K284,2)</f>
        <v>0</v>
      </c>
      <c r="BL284" s="388" t="s">
        <v>152</v>
      </c>
      <c r="BM284" s="388" t="s">
        <v>1694</v>
      </c>
    </row>
    <row r="285" spans="2:65" s="514" customFormat="1" ht="16.5" customHeight="1">
      <c r="B285" s="515"/>
      <c r="C285" s="516"/>
      <c r="D285" s="516"/>
      <c r="E285" s="517" t="s">
        <v>5</v>
      </c>
      <c r="F285" s="518" t="s">
        <v>147</v>
      </c>
      <c r="G285" s="519"/>
      <c r="H285" s="519"/>
      <c r="I285" s="519"/>
      <c r="J285" s="516"/>
      <c r="K285" s="520">
        <v>3</v>
      </c>
      <c r="L285" s="568"/>
      <c r="M285" s="568"/>
      <c r="N285" s="516"/>
      <c r="O285" s="516"/>
      <c r="P285" s="516"/>
      <c r="Q285" s="516"/>
      <c r="R285" s="521"/>
      <c r="T285" s="522"/>
      <c r="U285" s="516"/>
      <c r="V285" s="516"/>
      <c r="W285" s="516"/>
      <c r="X285" s="516"/>
      <c r="Y285" s="516"/>
      <c r="Z285" s="516"/>
      <c r="AA285" s="523"/>
      <c r="AT285" s="524" t="s">
        <v>303</v>
      </c>
      <c r="AU285" s="524" t="s">
        <v>81</v>
      </c>
      <c r="AV285" s="514" t="s">
        <v>81</v>
      </c>
      <c r="AW285" s="514" t="s">
        <v>34</v>
      </c>
      <c r="AX285" s="514" t="s">
        <v>79</v>
      </c>
      <c r="AY285" s="524" t="s">
        <v>134</v>
      </c>
    </row>
    <row r="286" spans="2:65" s="401" customFormat="1" ht="25.5" customHeight="1">
      <c r="B286" s="501"/>
      <c r="C286" s="549" t="s">
        <v>614</v>
      </c>
      <c r="D286" s="549" t="s">
        <v>290</v>
      </c>
      <c r="E286" s="550" t="s">
        <v>1695</v>
      </c>
      <c r="F286" s="551" t="s">
        <v>1696</v>
      </c>
      <c r="G286" s="551"/>
      <c r="H286" s="551"/>
      <c r="I286" s="551"/>
      <c r="J286" s="552" t="s">
        <v>474</v>
      </c>
      <c r="K286" s="553">
        <v>3</v>
      </c>
      <c r="L286" s="573"/>
      <c r="M286" s="574"/>
      <c r="N286" s="554">
        <f>ROUND(L286*K286,2)</f>
        <v>0</v>
      </c>
      <c r="O286" s="507"/>
      <c r="P286" s="507"/>
      <c r="Q286" s="507"/>
      <c r="R286" s="508"/>
      <c r="T286" s="509" t="s">
        <v>5</v>
      </c>
      <c r="U286" s="510" t="s">
        <v>42</v>
      </c>
      <c r="V286" s="511">
        <v>0</v>
      </c>
      <c r="W286" s="511">
        <f>V286*K286</f>
        <v>0</v>
      </c>
      <c r="X286" s="511">
        <v>0</v>
      </c>
      <c r="Y286" s="511">
        <f>X286*K286</f>
        <v>0</v>
      </c>
      <c r="Z286" s="511">
        <v>0</v>
      </c>
      <c r="AA286" s="512">
        <f>Z286*K286</f>
        <v>0</v>
      </c>
      <c r="AR286" s="388" t="s">
        <v>168</v>
      </c>
      <c r="AT286" s="388" t="s">
        <v>290</v>
      </c>
      <c r="AU286" s="388" t="s">
        <v>81</v>
      </c>
      <c r="AY286" s="388" t="s">
        <v>134</v>
      </c>
      <c r="BE286" s="513">
        <f>IF(U286="základní",N286,0)</f>
        <v>0</v>
      </c>
      <c r="BF286" s="513">
        <f>IF(U286="snížená",N286,0)</f>
        <v>0</v>
      </c>
      <c r="BG286" s="513">
        <f>IF(U286="zákl. přenesená",N286,0)</f>
        <v>0</v>
      </c>
      <c r="BH286" s="513">
        <f>IF(U286="sníž. přenesená",N286,0)</f>
        <v>0</v>
      </c>
      <c r="BI286" s="513">
        <f>IF(U286="nulová",N286,0)</f>
        <v>0</v>
      </c>
      <c r="BJ286" s="388" t="s">
        <v>79</v>
      </c>
      <c r="BK286" s="513">
        <f>ROUND(L286*K286,2)</f>
        <v>0</v>
      </c>
      <c r="BL286" s="388" t="s">
        <v>152</v>
      </c>
      <c r="BM286" s="388" t="s">
        <v>1697</v>
      </c>
    </row>
    <row r="287" spans="2:65" s="514" customFormat="1" ht="16.5" customHeight="1">
      <c r="B287" s="515"/>
      <c r="C287" s="516"/>
      <c r="D287" s="516"/>
      <c r="E287" s="517" t="s">
        <v>5</v>
      </c>
      <c r="F287" s="518" t="s">
        <v>147</v>
      </c>
      <c r="G287" s="519"/>
      <c r="H287" s="519"/>
      <c r="I287" s="519"/>
      <c r="J287" s="516"/>
      <c r="K287" s="520">
        <v>3</v>
      </c>
      <c r="L287" s="568"/>
      <c r="M287" s="568"/>
      <c r="N287" s="516"/>
      <c r="O287" s="516"/>
      <c r="P287" s="516"/>
      <c r="Q287" s="516"/>
      <c r="R287" s="521"/>
      <c r="T287" s="522"/>
      <c r="U287" s="516"/>
      <c r="V287" s="516"/>
      <c r="W287" s="516"/>
      <c r="X287" s="516"/>
      <c r="Y287" s="516"/>
      <c r="Z287" s="516"/>
      <c r="AA287" s="523"/>
      <c r="AT287" s="524" t="s">
        <v>303</v>
      </c>
      <c r="AU287" s="524" t="s">
        <v>81</v>
      </c>
      <c r="AV287" s="514" t="s">
        <v>81</v>
      </c>
      <c r="AW287" s="514" t="s">
        <v>34</v>
      </c>
      <c r="AX287" s="514" t="s">
        <v>79</v>
      </c>
      <c r="AY287" s="524" t="s">
        <v>134</v>
      </c>
    </row>
    <row r="288" spans="2:65" s="401" customFormat="1" ht="25.5" customHeight="1">
      <c r="B288" s="501"/>
      <c r="C288" s="549" t="s">
        <v>619</v>
      </c>
      <c r="D288" s="549" t="s">
        <v>290</v>
      </c>
      <c r="E288" s="550" t="s">
        <v>1698</v>
      </c>
      <c r="F288" s="551" t="s">
        <v>1699</v>
      </c>
      <c r="G288" s="551"/>
      <c r="H288" s="551"/>
      <c r="I288" s="551"/>
      <c r="J288" s="552" t="s">
        <v>467</v>
      </c>
      <c r="K288" s="553">
        <v>20</v>
      </c>
      <c r="L288" s="573"/>
      <c r="M288" s="574"/>
      <c r="N288" s="554">
        <f>ROUND(L288*K288,2)</f>
        <v>0</v>
      </c>
      <c r="O288" s="507"/>
      <c r="P288" s="507"/>
      <c r="Q288" s="507"/>
      <c r="R288" s="508"/>
      <c r="T288" s="509" t="s">
        <v>5</v>
      </c>
      <c r="U288" s="510" t="s">
        <v>42</v>
      </c>
      <c r="V288" s="511">
        <v>0</v>
      </c>
      <c r="W288" s="511">
        <f>V288*K288</f>
        <v>0</v>
      </c>
      <c r="X288" s="511">
        <v>1.1999999999999999E-3</v>
      </c>
      <c r="Y288" s="511">
        <f>X288*K288</f>
        <v>2.3999999999999997E-2</v>
      </c>
      <c r="Z288" s="511">
        <v>0</v>
      </c>
      <c r="AA288" s="512">
        <f>Z288*K288</f>
        <v>0</v>
      </c>
      <c r="AR288" s="388" t="s">
        <v>168</v>
      </c>
      <c r="AT288" s="388" t="s">
        <v>290</v>
      </c>
      <c r="AU288" s="388" t="s">
        <v>81</v>
      </c>
      <c r="AY288" s="388" t="s">
        <v>134</v>
      </c>
      <c r="BE288" s="513">
        <f>IF(U288="základní",N288,0)</f>
        <v>0</v>
      </c>
      <c r="BF288" s="513">
        <f>IF(U288="snížená",N288,0)</f>
        <v>0</v>
      </c>
      <c r="BG288" s="513">
        <f>IF(U288="zákl. přenesená",N288,0)</f>
        <v>0</v>
      </c>
      <c r="BH288" s="513">
        <f>IF(U288="sníž. přenesená",N288,0)</f>
        <v>0</v>
      </c>
      <c r="BI288" s="513">
        <f>IF(U288="nulová",N288,0)</f>
        <v>0</v>
      </c>
      <c r="BJ288" s="388" t="s">
        <v>79</v>
      </c>
      <c r="BK288" s="513">
        <f>ROUND(L288*K288,2)</f>
        <v>0</v>
      </c>
      <c r="BL288" s="388" t="s">
        <v>152</v>
      </c>
      <c r="BM288" s="388" t="s">
        <v>1700</v>
      </c>
    </row>
    <row r="289" spans="2:65" s="514" customFormat="1" ht="16.5" customHeight="1">
      <c r="B289" s="515"/>
      <c r="C289" s="516"/>
      <c r="D289" s="516"/>
      <c r="E289" s="517" t="s">
        <v>5</v>
      </c>
      <c r="F289" s="518" t="s">
        <v>289</v>
      </c>
      <c r="G289" s="519"/>
      <c r="H289" s="519"/>
      <c r="I289" s="519"/>
      <c r="J289" s="516"/>
      <c r="K289" s="520">
        <v>20</v>
      </c>
      <c r="L289" s="568"/>
      <c r="M289" s="568"/>
      <c r="N289" s="516"/>
      <c r="O289" s="516"/>
      <c r="P289" s="516"/>
      <c r="Q289" s="516"/>
      <c r="R289" s="521"/>
      <c r="T289" s="522"/>
      <c r="U289" s="516"/>
      <c r="V289" s="516"/>
      <c r="W289" s="516"/>
      <c r="X289" s="516"/>
      <c r="Y289" s="516"/>
      <c r="Z289" s="516"/>
      <c r="AA289" s="523"/>
      <c r="AT289" s="524" t="s">
        <v>303</v>
      </c>
      <c r="AU289" s="524" t="s">
        <v>81</v>
      </c>
      <c r="AV289" s="514" t="s">
        <v>81</v>
      </c>
      <c r="AW289" s="514" t="s">
        <v>34</v>
      </c>
      <c r="AX289" s="514" t="s">
        <v>79</v>
      </c>
      <c r="AY289" s="524" t="s">
        <v>134</v>
      </c>
    </row>
    <row r="290" spans="2:65" s="401" customFormat="1" ht="25.5" customHeight="1">
      <c r="B290" s="501"/>
      <c r="C290" s="549" t="s">
        <v>623</v>
      </c>
      <c r="D290" s="549" t="s">
        <v>290</v>
      </c>
      <c r="E290" s="550" t="s">
        <v>1701</v>
      </c>
      <c r="F290" s="551" t="s">
        <v>1702</v>
      </c>
      <c r="G290" s="551"/>
      <c r="H290" s="551"/>
      <c r="I290" s="551"/>
      <c r="J290" s="552" t="s">
        <v>474</v>
      </c>
      <c r="K290" s="553">
        <v>20</v>
      </c>
      <c r="L290" s="573"/>
      <c r="M290" s="574"/>
      <c r="N290" s="554">
        <f>ROUND(L290*K290,2)</f>
        <v>0</v>
      </c>
      <c r="O290" s="507"/>
      <c r="P290" s="507"/>
      <c r="Q290" s="507"/>
      <c r="R290" s="508"/>
      <c r="T290" s="509" t="s">
        <v>5</v>
      </c>
      <c r="U290" s="510" t="s">
        <v>42</v>
      </c>
      <c r="V290" s="511">
        <v>0</v>
      </c>
      <c r="W290" s="511">
        <f>V290*K290</f>
        <v>0</v>
      </c>
      <c r="X290" s="511">
        <v>0</v>
      </c>
      <c r="Y290" s="511">
        <f>X290*K290</f>
        <v>0</v>
      </c>
      <c r="Z290" s="511">
        <v>0</v>
      </c>
      <c r="AA290" s="512">
        <f>Z290*K290</f>
        <v>0</v>
      </c>
      <c r="AR290" s="388" t="s">
        <v>168</v>
      </c>
      <c r="AT290" s="388" t="s">
        <v>290</v>
      </c>
      <c r="AU290" s="388" t="s">
        <v>81</v>
      </c>
      <c r="AY290" s="388" t="s">
        <v>134</v>
      </c>
      <c r="BE290" s="513">
        <f>IF(U290="základní",N290,0)</f>
        <v>0</v>
      </c>
      <c r="BF290" s="513">
        <f>IF(U290="snížená",N290,0)</f>
        <v>0</v>
      </c>
      <c r="BG290" s="513">
        <f>IF(U290="zákl. přenesená",N290,0)</f>
        <v>0</v>
      </c>
      <c r="BH290" s="513">
        <f>IF(U290="sníž. přenesená",N290,0)</f>
        <v>0</v>
      </c>
      <c r="BI290" s="513">
        <f>IF(U290="nulová",N290,0)</f>
        <v>0</v>
      </c>
      <c r="BJ290" s="388" t="s">
        <v>79</v>
      </c>
      <c r="BK290" s="513">
        <f>ROUND(L290*K290,2)</f>
        <v>0</v>
      </c>
      <c r="BL290" s="388" t="s">
        <v>152</v>
      </c>
      <c r="BM290" s="388" t="s">
        <v>1703</v>
      </c>
    </row>
    <row r="291" spans="2:65" s="514" customFormat="1" ht="16.5" customHeight="1">
      <c r="B291" s="515"/>
      <c r="C291" s="516"/>
      <c r="D291" s="516"/>
      <c r="E291" s="517" t="s">
        <v>5</v>
      </c>
      <c r="F291" s="518" t="s">
        <v>289</v>
      </c>
      <c r="G291" s="519"/>
      <c r="H291" s="519"/>
      <c r="I291" s="519"/>
      <c r="J291" s="516"/>
      <c r="K291" s="520">
        <v>20</v>
      </c>
      <c r="L291" s="568"/>
      <c r="M291" s="568"/>
      <c r="N291" s="516"/>
      <c r="O291" s="516"/>
      <c r="P291" s="516"/>
      <c r="Q291" s="516"/>
      <c r="R291" s="521"/>
      <c r="T291" s="522"/>
      <c r="U291" s="516"/>
      <c r="V291" s="516"/>
      <c r="W291" s="516"/>
      <c r="X291" s="516"/>
      <c r="Y291" s="516"/>
      <c r="Z291" s="516"/>
      <c r="AA291" s="523"/>
      <c r="AT291" s="524" t="s">
        <v>303</v>
      </c>
      <c r="AU291" s="524" t="s">
        <v>81</v>
      </c>
      <c r="AV291" s="514" t="s">
        <v>81</v>
      </c>
      <c r="AW291" s="514" t="s">
        <v>34</v>
      </c>
      <c r="AX291" s="514" t="s">
        <v>79</v>
      </c>
      <c r="AY291" s="524" t="s">
        <v>134</v>
      </c>
    </row>
    <row r="292" spans="2:65" s="401" customFormat="1" ht="25.5" customHeight="1">
      <c r="B292" s="501"/>
      <c r="C292" s="502" t="s">
        <v>629</v>
      </c>
      <c r="D292" s="502" t="s">
        <v>137</v>
      </c>
      <c r="E292" s="503" t="s">
        <v>1704</v>
      </c>
      <c r="F292" s="504" t="s">
        <v>1705</v>
      </c>
      <c r="G292" s="504"/>
      <c r="H292" s="504"/>
      <c r="I292" s="504"/>
      <c r="J292" s="505" t="s">
        <v>467</v>
      </c>
      <c r="K292" s="506">
        <v>7</v>
      </c>
      <c r="L292" s="566"/>
      <c r="M292" s="567"/>
      <c r="N292" s="507">
        <f>ROUND(L292*K292,2)</f>
        <v>0</v>
      </c>
      <c r="O292" s="507"/>
      <c r="P292" s="507"/>
      <c r="Q292" s="507"/>
      <c r="R292" s="508"/>
      <c r="T292" s="509" t="s">
        <v>5</v>
      </c>
      <c r="U292" s="510" t="s">
        <v>42</v>
      </c>
      <c r="V292" s="511">
        <v>3.8559999999999999</v>
      </c>
      <c r="W292" s="511">
        <f>V292*K292</f>
        <v>26.991999999999997</v>
      </c>
      <c r="X292" s="511">
        <v>0</v>
      </c>
      <c r="Y292" s="511">
        <f>X292*K292</f>
        <v>0</v>
      </c>
      <c r="Z292" s="511">
        <v>0</v>
      </c>
      <c r="AA292" s="512">
        <f>Z292*K292</f>
        <v>0</v>
      </c>
      <c r="AR292" s="388" t="s">
        <v>152</v>
      </c>
      <c r="AT292" s="388" t="s">
        <v>137</v>
      </c>
      <c r="AU292" s="388" t="s">
        <v>81</v>
      </c>
      <c r="AY292" s="388" t="s">
        <v>134</v>
      </c>
      <c r="BE292" s="513">
        <f>IF(U292="základní",N292,0)</f>
        <v>0</v>
      </c>
      <c r="BF292" s="513">
        <f>IF(U292="snížená",N292,0)</f>
        <v>0</v>
      </c>
      <c r="BG292" s="513">
        <f>IF(U292="zákl. přenesená",N292,0)</f>
        <v>0</v>
      </c>
      <c r="BH292" s="513">
        <f>IF(U292="sníž. přenesená",N292,0)</f>
        <v>0</v>
      </c>
      <c r="BI292" s="513">
        <f>IF(U292="nulová",N292,0)</f>
        <v>0</v>
      </c>
      <c r="BJ292" s="388" t="s">
        <v>79</v>
      </c>
      <c r="BK292" s="513">
        <f>ROUND(L292*K292,2)</f>
        <v>0</v>
      </c>
      <c r="BL292" s="388" t="s">
        <v>152</v>
      </c>
      <c r="BM292" s="388" t="s">
        <v>1706</v>
      </c>
    </row>
    <row r="293" spans="2:65" s="401" customFormat="1" ht="25.5" customHeight="1">
      <c r="B293" s="501"/>
      <c r="C293" s="549" t="s">
        <v>638</v>
      </c>
      <c r="D293" s="549" t="s">
        <v>290</v>
      </c>
      <c r="E293" s="550" t="s">
        <v>1707</v>
      </c>
      <c r="F293" s="551" t="s">
        <v>1708</v>
      </c>
      <c r="G293" s="551"/>
      <c r="H293" s="551"/>
      <c r="I293" s="551"/>
      <c r="J293" s="552" t="s">
        <v>467</v>
      </c>
      <c r="K293" s="553">
        <v>7</v>
      </c>
      <c r="L293" s="573"/>
      <c r="M293" s="574"/>
      <c r="N293" s="554">
        <f>ROUND(L293*K293,2)</f>
        <v>0</v>
      </c>
      <c r="O293" s="507"/>
      <c r="P293" s="507"/>
      <c r="Q293" s="507"/>
      <c r="R293" s="508"/>
      <c r="T293" s="509" t="s">
        <v>5</v>
      </c>
      <c r="U293" s="510" t="s">
        <v>42</v>
      </c>
      <c r="V293" s="511">
        <v>0</v>
      </c>
      <c r="W293" s="511">
        <f>V293*K293</f>
        <v>0</v>
      </c>
      <c r="X293" s="511">
        <v>4.5999999999999999E-3</v>
      </c>
      <c r="Y293" s="511">
        <f>X293*K293</f>
        <v>3.2199999999999999E-2</v>
      </c>
      <c r="Z293" s="511">
        <v>0</v>
      </c>
      <c r="AA293" s="512">
        <f>Z293*K293</f>
        <v>0</v>
      </c>
      <c r="AR293" s="388" t="s">
        <v>168</v>
      </c>
      <c r="AT293" s="388" t="s">
        <v>290</v>
      </c>
      <c r="AU293" s="388" t="s">
        <v>81</v>
      </c>
      <c r="AY293" s="388" t="s">
        <v>134</v>
      </c>
      <c r="BE293" s="513">
        <f>IF(U293="základní",N293,0)</f>
        <v>0</v>
      </c>
      <c r="BF293" s="513">
        <f>IF(U293="snížená",N293,0)</f>
        <v>0</v>
      </c>
      <c r="BG293" s="513">
        <f>IF(U293="zákl. přenesená",N293,0)</f>
        <v>0</v>
      </c>
      <c r="BH293" s="513">
        <f>IF(U293="sníž. přenesená",N293,0)</f>
        <v>0</v>
      </c>
      <c r="BI293" s="513">
        <f>IF(U293="nulová",N293,0)</f>
        <v>0</v>
      </c>
      <c r="BJ293" s="388" t="s">
        <v>79</v>
      </c>
      <c r="BK293" s="513">
        <f>ROUND(L293*K293,2)</f>
        <v>0</v>
      </c>
      <c r="BL293" s="388" t="s">
        <v>152</v>
      </c>
      <c r="BM293" s="388" t="s">
        <v>1709</v>
      </c>
    </row>
    <row r="294" spans="2:65" s="401" customFormat="1" ht="25.5" customHeight="1">
      <c r="B294" s="501"/>
      <c r="C294" s="549" t="s">
        <v>643</v>
      </c>
      <c r="D294" s="549" t="s">
        <v>290</v>
      </c>
      <c r="E294" s="550" t="s">
        <v>1710</v>
      </c>
      <c r="F294" s="551" t="s">
        <v>1711</v>
      </c>
      <c r="G294" s="551"/>
      <c r="H294" s="551"/>
      <c r="I294" s="551"/>
      <c r="J294" s="552" t="s">
        <v>1712</v>
      </c>
      <c r="K294" s="553">
        <v>7</v>
      </c>
      <c r="L294" s="573"/>
      <c r="M294" s="574"/>
      <c r="N294" s="554">
        <f>ROUND(L294*K294,2)</f>
        <v>0</v>
      </c>
      <c r="O294" s="507"/>
      <c r="P294" s="507"/>
      <c r="Q294" s="507"/>
      <c r="R294" s="508"/>
      <c r="T294" s="509" t="s">
        <v>5</v>
      </c>
      <c r="U294" s="510" t="s">
        <v>42</v>
      </c>
      <c r="V294" s="511">
        <v>0</v>
      </c>
      <c r="W294" s="511">
        <f>V294*K294</f>
        <v>0</v>
      </c>
      <c r="X294" s="511">
        <v>0</v>
      </c>
      <c r="Y294" s="511">
        <f>X294*K294</f>
        <v>0</v>
      </c>
      <c r="Z294" s="511">
        <v>0</v>
      </c>
      <c r="AA294" s="512">
        <f>Z294*K294</f>
        <v>0</v>
      </c>
      <c r="AR294" s="388" t="s">
        <v>168</v>
      </c>
      <c r="AT294" s="388" t="s">
        <v>290</v>
      </c>
      <c r="AU294" s="388" t="s">
        <v>81</v>
      </c>
      <c r="AY294" s="388" t="s">
        <v>134</v>
      </c>
      <c r="BE294" s="513">
        <f>IF(U294="základní",N294,0)</f>
        <v>0</v>
      </c>
      <c r="BF294" s="513">
        <f>IF(U294="snížená",N294,0)</f>
        <v>0</v>
      </c>
      <c r="BG294" s="513">
        <f>IF(U294="zákl. přenesená",N294,0)</f>
        <v>0</v>
      </c>
      <c r="BH294" s="513">
        <f>IF(U294="sníž. přenesená",N294,0)</f>
        <v>0</v>
      </c>
      <c r="BI294" s="513">
        <f>IF(U294="nulová",N294,0)</f>
        <v>0</v>
      </c>
      <c r="BJ294" s="388" t="s">
        <v>79</v>
      </c>
      <c r="BK294" s="513">
        <f>ROUND(L294*K294,2)</f>
        <v>0</v>
      </c>
      <c r="BL294" s="388" t="s">
        <v>152</v>
      </c>
      <c r="BM294" s="388" t="s">
        <v>1713</v>
      </c>
    </row>
    <row r="295" spans="2:65" s="401" customFormat="1" ht="25.5" customHeight="1">
      <c r="B295" s="501"/>
      <c r="C295" s="502" t="s">
        <v>648</v>
      </c>
      <c r="D295" s="502" t="s">
        <v>137</v>
      </c>
      <c r="E295" s="503" t="s">
        <v>1714</v>
      </c>
      <c r="F295" s="504" t="s">
        <v>1715</v>
      </c>
      <c r="G295" s="504"/>
      <c r="H295" s="504"/>
      <c r="I295" s="504"/>
      <c r="J295" s="505" t="s">
        <v>248</v>
      </c>
      <c r="K295" s="506">
        <v>30</v>
      </c>
      <c r="L295" s="566"/>
      <c r="M295" s="567"/>
      <c r="N295" s="507">
        <f>ROUND(L295*K295,2)</f>
        <v>0</v>
      </c>
      <c r="O295" s="507"/>
      <c r="P295" s="507"/>
      <c r="Q295" s="507"/>
      <c r="R295" s="508"/>
      <c r="T295" s="509" t="s">
        <v>5</v>
      </c>
      <c r="U295" s="510" t="s">
        <v>42</v>
      </c>
      <c r="V295" s="511">
        <v>6.2E-2</v>
      </c>
      <c r="W295" s="511">
        <f>V295*K295</f>
        <v>1.8599999999999999</v>
      </c>
      <c r="X295" s="511">
        <v>0</v>
      </c>
      <c r="Y295" s="511">
        <f>X295*K295</f>
        <v>0</v>
      </c>
      <c r="Z295" s="511">
        <v>0</v>
      </c>
      <c r="AA295" s="512">
        <f>Z295*K295</f>
        <v>0</v>
      </c>
      <c r="AR295" s="388" t="s">
        <v>152</v>
      </c>
      <c r="AT295" s="388" t="s">
        <v>137</v>
      </c>
      <c r="AU295" s="388" t="s">
        <v>81</v>
      </c>
      <c r="AY295" s="388" t="s">
        <v>134</v>
      </c>
      <c r="BE295" s="513">
        <f>IF(U295="základní",N295,0)</f>
        <v>0</v>
      </c>
      <c r="BF295" s="513">
        <f>IF(U295="snížená",N295,0)</f>
        <v>0</v>
      </c>
      <c r="BG295" s="513">
        <f>IF(U295="zákl. přenesená",N295,0)</f>
        <v>0</v>
      </c>
      <c r="BH295" s="513">
        <f>IF(U295="sníž. přenesená",N295,0)</f>
        <v>0</v>
      </c>
      <c r="BI295" s="513">
        <f>IF(U295="nulová",N295,0)</f>
        <v>0</v>
      </c>
      <c r="BJ295" s="388" t="s">
        <v>79</v>
      </c>
      <c r="BK295" s="513">
        <f>ROUND(L295*K295,2)</f>
        <v>0</v>
      </c>
      <c r="BL295" s="388" t="s">
        <v>152</v>
      </c>
      <c r="BM295" s="388" t="s">
        <v>1716</v>
      </c>
    </row>
    <row r="296" spans="2:65" s="514" customFormat="1" ht="16.5" customHeight="1">
      <c r="B296" s="515"/>
      <c r="C296" s="516"/>
      <c r="D296" s="516"/>
      <c r="E296" s="517" t="s">
        <v>5</v>
      </c>
      <c r="F296" s="518" t="s">
        <v>338</v>
      </c>
      <c r="G296" s="519"/>
      <c r="H296" s="519"/>
      <c r="I296" s="519"/>
      <c r="J296" s="516"/>
      <c r="K296" s="520">
        <v>30</v>
      </c>
      <c r="L296" s="568"/>
      <c r="M296" s="568"/>
      <c r="N296" s="516"/>
      <c r="O296" s="516"/>
      <c r="P296" s="516"/>
      <c r="Q296" s="516"/>
      <c r="R296" s="521"/>
      <c r="T296" s="522"/>
      <c r="U296" s="516"/>
      <c r="V296" s="516"/>
      <c r="W296" s="516"/>
      <c r="X296" s="516"/>
      <c r="Y296" s="516"/>
      <c r="Z296" s="516"/>
      <c r="AA296" s="523"/>
      <c r="AT296" s="524" t="s">
        <v>303</v>
      </c>
      <c r="AU296" s="524" t="s">
        <v>81</v>
      </c>
      <c r="AV296" s="514" t="s">
        <v>81</v>
      </c>
      <c r="AW296" s="514" t="s">
        <v>34</v>
      </c>
      <c r="AX296" s="514" t="s">
        <v>79</v>
      </c>
      <c r="AY296" s="524" t="s">
        <v>134</v>
      </c>
    </row>
    <row r="297" spans="2:65" s="401" customFormat="1" ht="16.5" customHeight="1">
      <c r="B297" s="501"/>
      <c r="C297" s="502" t="s">
        <v>1717</v>
      </c>
      <c r="D297" s="502" t="s">
        <v>137</v>
      </c>
      <c r="E297" s="503" t="s">
        <v>1718</v>
      </c>
      <c r="F297" s="504" t="s">
        <v>1719</v>
      </c>
      <c r="G297" s="504"/>
      <c r="H297" s="504"/>
      <c r="I297" s="504"/>
      <c r="J297" s="505" t="s">
        <v>248</v>
      </c>
      <c r="K297" s="506">
        <v>32</v>
      </c>
      <c r="L297" s="566"/>
      <c r="M297" s="567"/>
      <c r="N297" s="507">
        <f>ROUND(L297*K297,2)</f>
        <v>0</v>
      </c>
      <c r="O297" s="507"/>
      <c r="P297" s="507"/>
      <c r="Q297" s="507"/>
      <c r="R297" s="508"/>
      <c r="T297" s="509" t="s">
        <v>5</v>
      </c>
      <c r="U297" s="510" t="s">
        <v>42</v>
      </c>
      <c r="V297" s="511">
        <v>4.3999999999999997E-2</v>
      </c>
      <c r="W297" s="511">
        <f>V297*K297</f>
        <v>1.4079999999999999</v>
      </c>
      <c r="X297" s="511">
        <v>0</v>
      </c>
      <c r="Y297" s="511">
        <f>X297*K297</f>
        <v>0</v>
      </c>
      <c r="Z297" s="511">
        <v>0</v>
      </c>
      <c r="AA297" s="512">
        <f>Z297*K297</f>
        <v>0</v>
      </c>
      <c r="AR297" s="388" t="s">
        <v>152</v>
      </c>
      <c r="AT297" s="388" t="s">
        <v>137</v>
      </c>
      <c r="AU297" s="388" t="s">
        <v>81</v>
      </c>
      <c r="AY297" s="388" t="s">
        <v>134</v>
      </c>
      <c r="BE297" s="513">
        <f>IF(U297="základní",N297,0)</f>
        <v>0</v>
      </c>
      <c r="BF297" s="513">
        <f>IF(U297="snížená",N297,0)</f>
        <v>0</v>
      </c>
      <c r="BG297" s="513">
        <f>IF(U297="zákl. přenesená",N297,0)</f>
        <v>0</v>
      </c>
      <c r="BH297" s="513">
        <f>IF(U297="sníž. přenesená",N297,0)</f>
        <v>0</v>
      </c>
      <c r="BI297" s="513">
        <f>IF(U297="nulová",N297,0)</f>
        <v>0</v>
      </c>
      <c r="BJ297" s="388" t="s">
        <v>79</v>
      </c>
      <c r="BK297" s="513">
        <f>ROUND(L297*K297,2)</f>
        <v>0</v>
      </c>
      <c r="BL297" s="388" t="s">
        <v>152</v>
      </c>
      <c r="BM297" s="388" t="s">
        <v>1720</v>
      </c>
    </row>
    <row r="298" spans="2:65" s="514" customFormat="1" ht="16.5" customHeight="1">
      <c r="B298" s="515"/>
      <c r="C298" s="516"/>
      <c r="D298" s="516"/>
      <c r="E298" s="517" t="s">
        <v>5</v>
      </c>
      <c r="F298" s="518" t="s">
        <v>347</v>
      </c>
      <c r="G298" s="519"/>
      <c r="H298" s="519"/>
      <c r="I298" s="519"/>
      <c r="J298" s="516"/>
      <c r="K298" s="520">
        <v>32</v>
      </c>
      <c r="L298" s="568"/>
      <c r="M298" s="568"/>
      <c r="N298" s="516"/>
      <c r="O298" s="516"/>
      <c r="P298" s="516"/>
      <c r="Q298" s="516"/>
      <c r="R298" s="521"/>
      <c r="T298" s="522"/>
      <c r="U298" s="516"/>
      <c r="V298" s="516"/>
      <c r="W298" s="516"/>
      <c r="X298" s="516"/>
      <c r="Y298" s="516"/>
      <c r="Z298" s="516"/>
      <c r="AA298" s="523"/>
      <c r="AT298" s="524" t="s">
        <v>303</v>
      </c>
      <c r="AU298" s="524" t="s">
        <v>81</v>
      </c>
      <c r="AV298" s="514" t="s">
        <v>81</v>
      </c>
      <c r="AW298" s="514" t="s">
        <v>34</v>
      </c>
      <c r="AX298" s="514" t="s">
        <v>79</v>
      </c>
      <c r="AY298" s="524" t="s">
        <v>134</v>
      </c>
    </row>
    <row r="299" spans="2:65" s="401" customFormat="1" ht="25.5" customHeight="1">
      <c r="B299" s="501"/>
      <c r="C299" s="502" t="s">
        <v>1721</v>
      </c>
      <c r="D299" s="502" t="s">
        <v>137</v>
      </c>
      <c r="E299" s="503" t="s">
        <v>1722</v>
      </c>
      <c r="F299" s="504" t="s">
        <v>1723</v>
      </c>
      <c r="G299" s="504"/>
      <c r="H299" s="504"/>
      <c r="I299" s="504"/>
      <c r="J299" s="505" t="s">
        <v>248</v>
      </c>
      <c r="K299" s="506">
        <v>2</v>
      </c>
      <c r="L299" s="566"/>
      <c r="M299" s="567"/>
      <c r="N299" s="507">
        <f>ROUND(L299*K299,2)</f>
        <v>0</v>
      </c>
      <c r="O299" s="507"/>
      <c r="P299" s="507"/>
      <c r="Q299" s="507"/>
      <c r="R299" s="508"/>
      <c r="T299" s="509" t="s">
        <v>5</v>
      </c>
      <c r="U299" s="510" t="s">
        <v>42</v>
      </c>
      <c r="V299" s="511">
        <v>7.9000000000000001E-2</v>
      </c>
      <c r="W299" s="511">
        <f>V299*K299</f>
        <v>0.158</v>
      </c>
      <c r="X299" s="511">
        <v>0</v>
      </c>
      <c r="Y299" s="511">
        <f>X299*K299</f>
        <v>0</v>
      </c>
      <c r="Z299" s="511">
        <v>0</v>
      </c>
      <c r="AA299" s="512">
        <f>Z299*K299</f>
        <v>0</v>
      </c>
      <c r="AR299" s="388" t="s">
        <v>152</v>
      </c>
      <c r="AT299" s="388" t="s">
        <v>137</v>
      </c>
      <c r="AU299" s="388" t="s">
        <v>81</v>
      </c>
      <c r="AY299" s="388" t="s">
        <v>134</v>
      </c>
      <c r="BE299" s="513">
        <f>IF(U299="základní",N299,0)</f>
        <v>0</v>
      </c>
      <c r="BF299" s="513">
        <f>IF(U299="snížená",N299,0)</f>
        <v>0</v>
      </c>
      <c r="BG299" s="513">
        <f>IF(U299="zákl. přenesená",N299,0)</f>
        <v>0</v>
      </c>
      <c r="BH299" s="513">
        <f>IF(U299="sníž. přenesená",N299,0)</f>
        <v>0</v>
      </c>
      <c r="BI299" s="513">
        <f>IF(U299="nulová",N299,0)</f>
        <v>0</v>
      </c>
      <c r="BJ299" s="388" t="s">
        <v>79</v>
      </c>
      <c r="BK299" s="513">
        <f>ROUND(L299*K299,2)</f>
        <v>0</v>
      </c>
      <c r="BL299" s="388" t="s">
        <v>152</v>
      </c>
      <c r="BM299" s="388" t="s">
        <v>1724</v>
      </c>
    </row>
    <row r="300" spans="2:65" s="514" customFormat="1" ht="16.5" customHeight="1">
      <c r="B300" s="515"/>
      <c r="C300" s="516"/>
      <c r="D300" s="516"/>
      <c r="E300" s="517" t="s">
        <v>5</v>
      </c>
      <c r="F300" s="518" t="s">
        <v>81</v>
      </c>
      <c r="G300" s="519"/>
      <c r="H300" s="519"/>
      <c r="I300" s="519"/>
      <c r="J300" s="516"/>
      <c r="K300" s="520">
        <v>2</v>
      </c>
      <c r="L300" s="568"/>
      <c r="M300" s="568"/>
      <c r="N300" s="516"/>
      <c r="O300" s="516"/>
      <c r="P300" s="516"/>
      <c r="Q300" s="516"/>
      <c r="R300" s="521"/>
      <c r="T300" s="522"/>
      <c r="U300" s="516"/>
      <c r="V300" s="516"/>
      <c r="W300" s="516"/>
      <c r="X300" s="516"/>
      <c r="Y300" s="516"/>
      <c r="Z300" s="516"/>
      <c r="AA300" s="523"/>
      <c r="AT300" s="524" t="s">
        <v>303</v>
      </c>
      <c r="AU300" s="524" t="s">
        <v>81</v>
      </c>
      <c r="AV300" s="514" t="s">
        <v>81</v>
      </c>
      <c r="AW300" s="514" t="s">
        <v>34</v>
      </c>
      <c r="AX300" s="514" t="s">
        <v>79</v>
      </c>
      <c r="AY300" s="524" t="s">
        <v>134</v>
      </c>
    </row>
    <row r="301" spans="2:65" s="401" customFormat="1" ht="25.5" customHeight="1">
      <c r="B301" s="501"/>
      <c r="C301" s="502" t="s">
        <v>533</v>
      </c>
      <c r="D301" s="502" t="s">
        <v>137</v>
      </c>
      <c r="E301" s="503" t="s">
        <v>1725</v>
      </c>
      <c r="F301" s="504" t="s">
        <v>1726</v>
      </c>
      <c r="G301" s="504"/>
      <c r="H301" s="504"/>
      <c r="I301" s="504"/>
      <c r="J301" s="505" t="s">
        <v>248</v>
      </c>
      <c r="K301" s="506">
        <v>2</v>
      </c>
      <c r="L301" s="566"/>
      <c r="M301" s="567"/>
      <c r="N301" s="507">
        <f>ROUND(L301*K301,2)</f>
        <v>0</v>
      </c>
      <c r="O301" s="507"/>
      <c r="P301" s="507"/>
      <c r="Q301" s="507"/>
      <c r="R301" s="508"/>
      <c r="T301" s="509" t="s">
        <v>5</v>
      </c>
      <c r="U301" s="510" t="s">
        <v>42</v>
      </c>
      <c r="V301" s="511">
        <v>5.5E-2</v>
      </c>
      <c r="W301" s="511">
        <f>V301*K301</f>
        <v>0.11</v>
      </c>
      <c r="X301" s="511">
        <v>0</v>
      </c>
      <c r="Y301" s="511">
        <f>X301*K301</f>
        <v>0</v>
      </c>
      <c r="Z301" s="511">
        <v>0</v>
      </c>
      <c r="AA301" s="512">
        <f>Z301*K301</f>
        <v>0</v>
      </c>
      <c r="AR301" s="388" t="s">
        <v>152</v>
      </c>
      <c r="AT301" s="388" t="s">
        <v>137</v>
      </c>
      <c r="AU301" s="388" t="s">
        <v>81</v>
      </c>
      <c r="AY301" s="388" t="s">
        <v>134</v>
      </c>
      <c r="BE301" s="513">
        <f>IF(U301="základní",N301,0)</f>
        <v>0</v>
      </c>
      <c r="BF301" s="513">
        <f>IF(U301="snížená",N301,0)</f>
        <v>0</v>
      </c>
      <c r="BG301" s="513">
        <f>IF(U301="zákl. přenesená",N301,0)</f>
        <v>0</v>
      </c>
      <c r="BH301" s="513">
        <f>IF(U301="sníž. přenesená",N301,0)</f>
        <v>0</v>
      </c>
      <c r="BI301" s="513">
        <f>IF(U301="nulová",N301,0)</f>
        <v>0</v>
      </c>
      <c r="BJ301" s="388" t="s">
        <v>79</v>
      </c>
      <c r="BK301" s="513">
        <f>ROUND(L301*K301,2)</f>
        <v>0</v>
      </c>
      <c r="BL301" s="388" t="s">
        <v>152</v>
      </c>
      <c r="BM301" s="388" t="s">
        <v>1727</v>
      </c>
    </row>
    <row r="302" spans="2:65" s="401" customFormat="1" ht="25.5" customHeight="1">
      <c r="B302" s="501"/>
      <c r="C302" s="502" t="s">
        <v>1728</v>
      </c>
      <c r="D302" s="502" t="s">
        <v>137</v>
      </c>
      <c r="E302" s="503" t="s">
        <v>1729</v>
      </c>
      <c r="F302" s="504" t="s">
        <v>1730</v>
      </c>
      <c r="G302" s="504"/>
      <c r="H302" s="504"/>
      <c r="I302" s="504"/>
      <c r="J302" s="505" t="s">
        <v>248</v>
      </c>
      <c r="K302" s="506">
        <v>2</v>
      </c>
      <c r="L302" s="566"/>
      <c r="M302" s="567"/>
      <c r="N302" s="507">
        <f>ROUND(L302*K302,2)</f>
        <v>0</v>
      </c>
      <c r="O302" s="507"/>
      <c r="P302" s="507"/>
      <c r="Q302" s="507"/>
      <c r="R302" s="508"/>
      <c r="T302" s="509" t="s">
        <v>5</v>
      </c>
      <c r="U302" s="510" t="s">
        <v>42</v>
      </c>
      <c r="V302" s="511">
        <v>0.124</v>
      </c>
      <c r="W302" s="511">
        <f>V302*K302</f>
        <v>0.248</v>
      </c>
      <c r="X302" s="511">
        <v>0</v>
      </c>
      <c r="Y302" s="511">
        <f>X302*K302</f>
        <v>0</v>
      </c>
      <c r="Z302" s="511">
        <v>0</v>
      </c>
      <c r="AA302" s="512">
        <f>Z302*K302</f>
        <v>0</v>
      </c>
      <c r="AR302" s="388" t="s">
        <v>152</v>
      </c>
      <c r="AT302" s="388" t="s">
        <v>137</v>
      </c>
      <c r="AU302" s="388" t="s">
        <v>81</v>
      </c>
      <c r="AY302" s="388" t="s">
        <v>134</v>
      </c>
      <c r="BE302" s="513">
        <f>IF(U302="základní",N302,0)</f>
        <v>0</v>
      </c>
      <c r="BF302" s="513">
        <f>IF(U302="snížená",N302,0)</f>
        <v>0</v>
      </c>
      <c r="BG302" s="513">
        <f>IF(U302="zákl. přenesená",N302,0)</f>
        <v>0</v>
      </c>
      <c r="BH302" s="513">
        <f>IF(U302="sníž. přenesená",N302,0)</f>
        <v>0</v>
      </c>
      <c r="BI302" s="513">
        <f>IF(U302="nulová",N302,0)</f>
        <v>0</v>
      </c>
      <c r="BJ302" s="388" t="s">
        <v>79</v>
      </c>
      <c r="BK302" s="513">
        <f>ROUND(L302*K302,2)</f>
        <v>0</v>
      </c>
      <c r="BL302" s="388" t="s">
        <v>152</v>
      </c>
      <c r="BM302" s="388" t="s">
        <v>1731</v>
      </c>
    </row>
    <row r="303" spans="2:65" s="401" customFormat="1" ht="25.5" customHeight="1">
      <c r="B303" s="501"/>
      <c r="C303" s="502" t="s">
        <v>1732</v>
      </c>
      <c r="D303" s="502" t="s">
        <v>137</v>
      </c>
      <c r="E303" s="503" t="s">
        <v>1219</v>
      </c>
      <c r="F303" s="504" t="s">
        <v>1733</v>
      </c>
      <c r="G303" s="504"/>
      <c r="H303" s="504"/>
      <c r="I303" s="504"/>
      <c r="J303" s="505" t="s">
        <v>248</v>
      </c>
      <c r="K303" s="506">
        <v>120</v>
      </c>
      <c r="L303" s="566"/>
      <c r="M303" s="567"/>
      <c r="N303" s="507">
        <f>ROUND(L303*K303,2)</f>
        <v>0</v>
      </c>
      <c r="O303" s="507"/>
      <c r="P303" s="507"/>
      <c r="Q303" s="507"/>
      <c r="R303" s="508"/>
      <c r="T303" s="509" t="s">
        <v>5</v>
      </c>
      <c r="U303" s="510" t="s">
        <v>42</v>
      </c>
      <c r="V303" s="511">
        <v>6.6000000000000003E-2</v>
      </c>
      <c r="W303" s="511">
        <f>V303*K303</f>
        <v>7.92</v>
      </c>
      <c r="X303" s="511">
        <v>0</v>
      </c>
      <c r="Y303" s="511">
        <f>X303*K303</f>
        <v>0</v>
      </c>
      <c r="Z303" s="511">
        <v>0</v>
      </c>
      <c r="AA303" s="512">
        <f>Z303*K303</f>
        <v>0</v>
      </c>
      <c r="AR303" s="388" t="s">
        <v>152</v>
      </c>
      <c r="AT303" s="388" t="s">
        <v>137</v>
      </c>
      <c r="AU303" s="388" t="s">
        <v>81</v>
      </c>
      <c r="AY303" s="388" t="s">
        <v>134</v>
      </c>
      <c r="BE303" s="513">
        <f>IF(U303="základní",N303,0)</f>
        <v>0</v>
      </c>
      <c r="BF303" s="513">
        <f>IF(U303="snížená",N303,0)</f>
        <v>0</v>
      </c>
      <c r="BG303" s="513">
        <f>IF(U303="zákl. přenesená",N303,0)</f>
        <v>0</v>
      </c>
      <c r="BH303" s="513">
        <f>IF(U303="sníž. přenesená",N303,0)</f>
        <v>0</v>
      </c>
      <c r="BI303" s="513">
        <f>IF(U303="nulová",N303,0)</f>
        <v>0</v>
      </c>
      <c r="BJ303" s="388" t="s">
        <v>79</v>
      </c>
      <c r="BK303" s="513">
        <f>ROUND(L303*K303,2)</f>
        <v>0</v>
      </c>
      <c r="BL303" s="388" t="s">
        <v>152</v>
      </c>
      <c r="BM303" s="388" t="s">
        <v>1734</v>
      </c>
    </row>
    <row r="304" spans="2:65" s="514" customFormat="1" ht="16.5" customHeight="1">
      <c r="B304" s="515"/>
      <c r="C304" s="516"/>
      <c r="D304" s="516"/>
      <c r="E304" s="517" t="s">
        <v>5</v>
      </c>
      <c r="F304" s="518" t="s">
        <v>1529</v>
      </c>
      <c r="G304" s="519"/>
      <c r="H304" s="519"/>
      <c r="I304" s="519"/>
      <c r="J304" s="516"/>
      <c r="K304" s="520">
        <v>120</v>
      </c>
      <c r="L304" s="568"/>
      <c r="M304" s="568"/>
      <c r="N304" s="516"/>
      <c r="O304" s="516"/>
      <c r="P304" s="516"/>
      <c r="Q304" s="516"/>
      <c r="R304" s="521"/>
      <c r="T304" s="522"/>
      <c r="U304" s="516"/>
      <c r="V304" s="516"/>
      <c r="W304" s="516"/>
      <c r="X304" s="516"/>
      <c r="Y304" s="516"/>
      <c r="Z304" s="516"/>
      <c r="AA304" s="523"/>
      <c r="AT304" s="524" t="s">
        <v>303</v>
      </c>
      <c r="AU304" s="524" t="s">
        <v>81</v>
      </c>
      <c r="AV304" s="514" t="s">
        <v>81</v>
      </c>
      <c r="AW304" s="514" t="s">
        <v>34</v>
      </c>
      <c r="AX304" s="514" t="s">
        <v>79</v>
      </c>
      <c r="AY304" s="524" t="s">
        <v>134</v>
      </c>
    </row>
    <row r="305" spans="2:65" s="401" customFormat="1" ht="25.5" customHeight="1">
      <c r="B305" s="501"/>
      <c r="C305" s="502" t="s">
        <v>1735</v>
      </c>
      <c r="D305" s="502" t="s">
        <v>137</v>
      </c>
      <c r="E305" s="503" t="s">
        <v>1220</v>
      </c>
      <c r="F305" s="504" t="s">
        <v>1736</v>
      </c>
      <c r="G305" s="504"/>
      <c r="H305" s="504"/>
      <c r="I305" s="504"/>
      <c r="J305" s="505" t="s">
        <v>248</v>
      </c>
      <c r="K305" s="506">
        <v>120</v>
      </c>
      <c r="L305" s="566"/>
      <c r="M305" s="567"/>
      <c r="N305" s="507">
        <f>ROUND(L305*K305,2)</f>
        <v>0</v>
      </c>
      <c r="O305" s="507"/>
      <c r="P305" s="507"/>
      <c r="Q305" s="507"/>
      <c r="R305" s="508"/>
      <c r="T305" s="509" t="s">
        <v>5</v>
      </c>
      <c r="U305" s="510" t="s">
        <v>42</v>
      </c>
      <c r="V305" s="511">
        <v>0.13700000000000001</v>
      </c>
      <c r="W305" s="511">
        <f>V305*K305</f>
        <v>16.440000000000001</v>
      </c>
      <c r="X305" s="511">
        <v>0</v>
      </c>
      <c r="Y305" s="511">
        <f>X305*K305</f>
        <v>0</v>
      </c>
      <c r="Z305" s="511">
        <v>0</v>
      </c>
      <c r="AA305" s="512">
        <f>Z305*K305</f>
        <v>0</v>
      </c>
      <c r="AR305" s="388" t="s">
        <v>152</v>
      </c>
      <c r="AT305" s="388" t="s">
        <v>137</v>
      </c>
      <c r="AU305" s="388" t="s">
        <v>81</v>
      </c>
      <c r="AY305" s="388" t="s">
        <v>134</v>
      </c>
      <c r="BE305" s="513">
        <f>IF(U305="základní",N305,0)</f>
        <v>0</v>
      </c>
      <c r="BF305" s="513">
        <f>IF(U305="snížená",N305,0)</f>
        <v>0</v>
      </c>
      <c r="BG305" s="513">
        <f>IF(U305="zákl. přenesená",N305,0)</f>
        <v>0</v>
      </c>
      <c r="BH305" s="513">
        <f>IF(U305="sníž. přenesená",N305,0)</f>
        <v>0</v>
      </c>
      <c r="BI305" s="513">
        <f>IF(U305="nulová",N305,0)</f>
        <v>0</v>
      </c>
      <c r="BJ305" s="388" t="s">
        <v>79</v>
      </c>
      <c r="BK305" s="513">
        <f>ROUND(L305*K305,2)</f>
        <v>0</v>
      </c>
      <c r="BL305" s="388" t="s">
        <v>152</v>
      </c>
      <c r="BM305" s="388" t="s">
        <v>1737</v>
      </c>
    </row>
    <row r="306" spans="2:65" s="514" customFormat="1" ht="16.5" customHeight="1">
      <c r="B306" s="515"/>
      <c r="C306" s="516"/>
      <c r="D306" s="516"/>
      <c r="E306" s="517" t="s">
        <v>5</v>
      </c>
      <c r="F306" s="518" t="s">
        <v>1529</v>
      </c>
      <c r="G306" s="519"/>
      <c r="H306" s="519"/>
      <c r="I306" s="519"/>
      <c r="J306" s="516"/>
      <c r="K306" s="520">
        <v>120</v>
      </c>
      <c r="L306" s="568"/>
      <c r="M306" s="568"/>
      <c r="N306" s="516"/>
      <c r="O306" s="516"/>
      <c r="P306" s="516"/>
      <c r="Q306" s="516"/>
      <c r="R306" s="521"/>
      <c r="T306" s="522"/>
      <c r="U306" s="516"/>
      <c r="V306" s="516"/>
      <c r="W306" s="516"/>
      <c r="X306" s="516"/>
      <c r="Y306" s="516"/>
      <c r="Z306" s="516"/>
      <c r="AA306" s="523"/>
      <c r="AT306" s="524" t="s">
        <v>303</v>
      </c>
      <c r="AU306" s="524" t="s">
        <v>81</v>
      </c>
      <c r="AV306" s="514" t="s">
        <v>81</v>
      </c>
      <c r="AW306" s="514" t="s">
        <v>34</v>
      </c>
      <c r="AX306" s="514" t="s">
        <v>79</v>
      </c>
      <c r="AY306" s="524" t="s">
        <v>134</v>
      </c>
    </row>
    <row r="307" spans="2:65" s="401" customFormat="1" ht="16.5" customHeight="1">
      <c r="B307" s="501"/>
      <c r="C307" s="502" t="s">
        <v>1738</v>
      </c>
      <c r="D307" s="502" t="s">
        <v>137</v>
      </c>
      <c r="E307" s="503" t="s">
        <v>1221</v>
      </c>
      <c r="F307" s="504" t="s">
        <v>1222</v>
      </c>
      <c r="G307" s="504"/>
      <c r="H307" s="504"/>
      <c r="I307" s="504"/>
      <c r="J307" s="505" t="s">
        <v>467</v>
      </c>
      <c r="K307" s="506">
        <v>13</v>
      </c>
      <c r="L307" s="566"/>
      <c r="M307" s="567"/>
      <c r="N307" s="507">
        <f>ROUND(L307*K307,2)</f>
        <v>0</v>
      </c>
      <c r="O307" s="507"/>
      <c r="P307" s="507"/>
      <c r="Q307" s="507"/>
      <c r="R307" s="508"/>
      <c r="T307" s="509" t="s">
        <v>5</v>
      </c>
      <c r="U307" s="510" t="s">
        <v>42</v>
      </c>
      <c r="V307" s="511">
        <v>0.86299999999999999</v>
      </c>
      <c r="W307" s="511">
        <f>V307*K307</f>
        <v>11.218999999999999</v>
      </c>
      <c r="X307" s="511">
        <v>0.12303</v>
      </c>
      <c r="Y307" s="511">
        <f>X307*K307</f>
        <v>1.5993900000000001</v>
      </c>
      <c r="Z307" s="511">
        <v>0</v>
      </c>
      <c r="AA307" s="512">
        <f>Z307*K307</f>
        <v>0</v>
      </c>
      <c r="AR307" s="388" t="s">
        <v>152</v>
      </c>
      <c r="AT307" s="388" t="s">
        <v>137</v>
      </c>
      <c r="AU307" s="388" t="s">
        <v>81</v>
      </c>
      <c r="AY307" s="388" t="s">
        <v>134</v>
      </c>
      <c r="BE307" s="513">
        <f>IF(U307="základní",N307,0)</f>
        <v>0</v>
      </c>
      <c r="BF307" s="513">
        <f>IF(U307="snížená",N307,0)</f>
        <v>0</v>
      </c>
      <c r="BG307" s="513">
        <f>IF(U307="zákl. přenesená",N307,0)</f>
        <v>0</v>
      </c>
      <c r="BH307" s="513">
        <f>IF(U307="sníž. přenesená",N307,0)</f>
        <v>0</v>
      </c>
      <c r="BI307" s="513">
        <f>IF(U307="nulová",N307,0)</f>
        <v>0</v>
      </c>
      <c r="BJ307" s="388" t="s">
        <v>79</v>
      </c>
      <c r="BK307" s="513">
        <f>ROUND(L307*K307,2)</f>
        <v>0</v>
      </c>
      <c r="BL307" s="388" t="s">
        <v>152</v>
      </c>
      <c r="BM307" s="388" t="s">
        <v>1739</v>
      </c>
    </row>
    <row r="308" spans="2:65" s="401" customFormat="1" ht="25.5" customHeight="1">
      <c r="B308" s="501"/>
      <c r="C308" s="549" t="s">
        <v>1740</v>
      </c>
      <c r="D308" s="549" t="s">
        <v>290</v>
      </c>
      <c r="E308" s="550" t="s">
        <v>1741</v>
      </c>
      <c r="F308" s="551" t="s">
        <v>1742</v>
      </c>
      <c r="G308" s="551"/>
      <c r="H308" s="551"/>
      <c r="I308" s="551"/>
      <c r="J308" s="552" t="s">
        <v>467</v>
      </c>
      <c r="K308" s="553">
        <v>13</v>
      </c>
      <c r="L308" s="573"/>
      <c r="M308" s="574"/>
      <c r="N308" s="554">
        <f>ROUND(L308*K308,2)</f>
        <v>0</v>
      </c>
      <c r="O308" s="507"/>
      <c r="P308" s="507"/>
      <c r="Q308" s="507"/>
      <c r="R308" s="508"/>
      <c r="T308" s="509" t="s">
        <v>5</v>
      </c>
      <c r="U308" s="510" t="s">
        <v>42</v>
      </c>
      <c r="V308" s="511">
        <v>0</v>
      </c>
      <c r="W308" s="511">
        <f>V308*K308</f>
        <v>0</v>
      </c>
      <c r="X308" s="511">
        <v>1.3299999999999999E-2</v>
      </c>
      <c r="Y308" s="511">
        <f>X308*K308</f>
        <v>0.1729</v>
      </c>
      <c r="Z308" s="511">
        <v>0</v>
      </c>
      <c r="AA308" s="512">
        <f>Z308*K308</f>
        <v>0</v>
      </c>
      <c r="AR308" s="388" t="s">
        <v>168</v>
      </c>
      <c r="AT308" s="388" t="s">
        <v>290</v>
      </c>
      <c r="AU308" s="388" t="s">
        <v>81</v>
      </c>
      <c r="AY308" s="388" t="s">
        <v>134</v>
      </c>
      <c r="BE308" s="513">
        <f>IF(U308="základní",N308,0)</f>
        <v>0</v>
      </c>
      <c r="BF308" s="513">
        <f>IF(U308="snížená",N308,0)</f>
        <v>0</v>
      </c>
      <c r="BG308" s="513">
        <f>IF(U308="zákl. přenesená",N308,0)</f>
        <v>0</v>
      </c>
      <c r="BH308" s="513">
        <f>IF(U308="sníž. přenesená",N308,0)</f>
        <v>0</v>
      </c>
      <c r="BI308" s="513">
        <f>IF(U308="nulová",N308,0)</f>
        <v>0</v>
      </c>
      <c r="BJ308" s="388" t="s">
        <v>79</v>
      </c>
      <c r="BK308" s="513">
        <f>ROUND(L308*K308,2)</f>
        <v>0</v>
      </c>
      <c r="BL308" s="388" t="s">
        <v>152</v>
      </c>
      <c r="BM308" s="388" t="s">
        <v>1743</v>
      </c>
    </row>
    <row r="309" spans="2:65" s="514" customFormat="1" ht="16.5" customHeight="1">
      <c r="B309" s="515"/>
      <c r="C309" s="516"/>
      <c r="D309" s="516"/>
      <c r="E309" s="517" t="s">
        <v>5</v>
      </c>
      <c r="F309" s="518" t="s">
        <v>259</v>
      </c>
      <c r="G309" s="519"/>
      <c r="H309" s="519"/>
      <c r="I309" s="519"/>
      <c r="J309" s="516"/>
      <c r="K309" s="520">
        <v>13</v>
      </c>
      <c r="L309" s="568"/>
      <c r="M309" s="568"/>
      <c r="N309" s="516"/>
      <c r="O309" s="516"/>
      <c r="P309" s="516"/>
      <c r="Q309" s="516"/>
      <c r="R309" s="521"/>
      <c r="T309" s="522"/>
      <c r="U309" s="516"/>
      <c r="V309" s="516"/>
      <c r="W309" s="516"/>
      <c r="X309" s="516"/>
      <c r="Y309" s="516"/>
      <c r="Z309" s="516"/>
      <c r="AA309" s="523"/>
      <c r="AT309" s="524" t="s">
        <v>303</v>
      </c>
      <c r="AU309" s="524" t="s">
        <v>81</v>
      </c>
      <c r="AV309" s="514" t="s">
        <v>81</v>
      </c>
      <c r="AW309" s="514" t="s">
        <v>34</v>
      </c>
      <c r="AX309" s="514" t="s">
        <v>79</v>
      </c>
      <c r="AY309" s="524" t="s">
        <v>134</v>
      </c>
    </row>
    <row r="310" spans="2:65" s="401" customFormat="1" ht="16.5" customHeight="1">
      <c r="B310" s="501"/>
      <c r="C310" s="502" t="s">
        <v>1744</v>
      </c>
      <c r="D310" s="502" t="s">
        <v>137</v>
      </c>
      <c r="E310" s="503" t="s">
        <v>1745</v>
      </c>
      <c r="F310" s="504" t="s">
        <v>1746</v>
      </c>
      <c r="G310" s="504"/>
      <c r="H310" s="504"/>
      <c r="I310" s="504"/>
      <c r="J310" s="505" t="s">
        <v>467</v>
      </c>
      <c r="K310" s="506">
        <v>3</v>
      </c>
      <c r="L310" s="566"/>
      <c r="M310" s="567"/>
      <c r="N310" s="507">
        <f>ROUND(L310*K310,2)</f>
        <v>0</v>
      </c>
      <c r="O310" s="507"/>
      <c r="P310" s="507"/>
      <c r="Q310" s="507"/>
      <c r="R310" s="508"/>
      <c r="T310" s="509" t="s">
        <v>5</v>
      </c>
      <c r="U310" s="510" t="s">
        <v>42</v>
      </c>
      <c r="V310" s="511">
        <v>1.1819999999999999</v>
      </c>
      <c r="W310" s="511">
        <f>V310*K310</f>
        <v>3.5459999999999998</v>
      </c>
      <c r="X310" s="511">
        <v>0.32906000000000002</v>
      </c>
      <c r="Y310" s="511">
        <f>X310*K310</f>
        <v>0.98718000000000006</v>
      </c>
      <c r="Z310" s="511">
        <v>0</v>
      </c>
      <c r="AA310" s="512">
        <f>Z310*K310</f>
        <v>0</v>
      </c>
      <c r="AR310" s="388" t="s">
        <v>152</v>
      </c>
      <c r="AT310" s="388" t="s">
        <v>137</v>
      </c>
      <c r="AU310" s="388" t="s">
        <v>81</v>
      </c>
      <c r="AY310" s="388" t="s">
        <v>134</v>
      </c>
      <c r="BE310" s="513">
        <f>IF(U310="základní",N310,0)</f>
        <v>0</v>
      </c>
      <c r="BF310" s="513">
        <f>IF(U310="snížená",N310,0)</f>
        <v>0</v>
      </c>
      <c r="BG310" s="513">
        <f>IF(U310="zákl. přenesená",N310,0)</f>
        <v>0</v>
      </c>
      <c r="BH310" s="513">
        <f>IF(U310="sníž. přenesená",N310,0)</f>
        <v>0</v>
      </c>
      <c r="BI310" s="513">
        <f>IF(U310="nulová",N310,0)</f>
        <v>0</v>
      </c>
      <c r="BJ310" s="388" t="s">
        <v>79</v>
      </c>
      <c r="BK310" s="513">
        <f>ROUND(L310*K310,2)</f>
        <v>0</v>
      </c>
      <c r="BL310" s="388" t="s">
        <v>152</v>
      </c>
      <c r="BM310" s="388" t="s">
        <v>1747</v>
      </c>
    </row>
    <row r="311" spans="2:65" s="401" customFormat="1" ht="16.5" customHeight="1">
      <c r="B311" s="501"/>
      <c r="C311" s="549" t="s">
        <v>1748</v>
      </c>
      <c r="D311" s="549" t="s">
        <v>290</v>
      </c>
      <c r="E311" s="550" t="s">
        <v>1749</v>
      </c>
      <c r="F311" s="551" t="s">
        <v>1750</v>
      </c>
      <c r="G311" s="551"/>
      <c r="H311" s="551"/>
      <c r="I311" s="551"/>
      <c r="J311" s="552" t="s">
        <v>467</v>
      </c>
      <c r="K311" s="553">
        <v>3</v>
      </c>
      <c r="L311" s="573"/>
      <c r="M311" s="574"/>
      <c r="N311" s="554">
        <f>ROUND(L311*K311,2)</f>
        <v>0</v>
      </c>
      <c r="O311" s="507"/>
      <c r="P311" s="507"/>
      <c r="Q311" s="507"/>
      <c r="R311" s="508"/>
      <c r="T311" s="509" t="s">
        <v>5</v>
      </c>
      <c r="U311" s="510" t="s">
        <v>42</v>
      </c>
      <c r="V311" s="511">
        <v>0</v>
      </c>
      <c r="W311" s="511">
        <f>V311*K311</f>
        <v>0</v>
      </c>
      <c r="X311" s="511">
        <v>2.9499999999999998E-2</v>
      </c>
      <c r="Y311" s="511">
        <f>X311*K311</f>
        <v>8.8499999999999995E-2</v>
      </c>
      <c r="Z311" s="511">
        <v>0</v>
      </c>
      <c r="AA311" s="512">
        <f>Z311*K311</f>
        <v>0</v>
      </c>
      <c r="AR311" s="388" t="s">
        <v>168</v>
      </c>
      <c r="AT311" s="388" t="s">
        <v>290</v>
      </c>
      <c r="AU311" s="388" t="s">
        <v>81</v>
      </c>
      <c r="AY311" s="388" t="s">
        <v>134</v>
      </c>
      <c r="BE311" s="513">
        <f>IF(U311="základní",N311,0)</f>
        <v>0</v>
      </c>
      <c r="BF311" s="513">
        <f>IF(U311="snížená",N311,0)</f>
        <v>0</v>
      </c>
      <c r="BG311" s="513">
        <f>IF(U311="zákl. přenesená",N311,0)</f>
        <v>0</v>
      </c>
      <c r="BH311" s="513">
        <f>IF(U311="sníž. přenesená",N311,0)</f>
        <v>0</v>
      </c>
      <c r="BI311" s="513">
        <f>IF(U311="nulová",N311,0)</f>
        <v>0</v>
      </c>
      <c r="BJ311" s="388" t="s">
        <v>79</v>
      </c>
      <c r="BK311" s="513">
        <f>ROUND(L311*K311,2)</f>
        <v>0</v>
      </c>
      <c r="BL311" s="388" t="s">
        <v>152</v>
      </c>
      <c r="BM311" s="388" t="s">
        <v>1751</v>
      </c>
    </row>
    <row r="312" spans="2:65" s="514" customFormat="1" ht="16.5" customHeight="1">
      <c r="B312" s="515"/>
      <c r="C312" s="516"/>
      <c r="D312" s="516"/>
      <c r="E312" s="517" t="s">
        <v>5</v>
      </c>
      <c r="F312" s="518" t="s">
        <v>147</v>
      </c>
      <c r="G312" s="519"/>
      <c r="H312" s="519"/>
      <c r="I312" s="519"/>
      <c r="J312" s="516"/>
      <c r="K312" s="520">
        <v>3</v>
      </c>
      <c r="L312" s="568"/>
      <c r="M312" s="568"/>
      <c r="N312" s="516"/>
      <c r="O312" s="516"/>
      <c r="P312" s="516"/>
      <c r="Q312" s="516"/>
      <c r="R312" s="521"/>
      <c r="T312" s="522"/>
      <c r="U312" s="516"/>
      <c r="V312" s="516"/>
      <c r="W312" s="516"/>
      <c r="X312" s="516"/>
      <c r="Y312" s="516"/>
      <c r="Z312" s="516"/>
      <c r="AA312" s="523"/>
      <c r="AT312" s="524" t="s">
        <v>303</v>
      </c>
      <c r="AU312" s="524" t="s">
        <v>81</v>
      </c>
      <c r="AV312" s="514" t="s">
        <v>81</v>
      </c>
      <c r="AW312" s="514" t="s">
        <v>34</v>
      </c>
      <c r="AX312" s="514" t="s">
        <v>79</v>
      </c>
      <c r="AY312" s="524" t="s">
        <v>134</v>
      </c>
    </row>
    <row r="313" spans="2:65" s="401" customFormat="1" ht="16.5" customHeight="1">
      <c r="B313" s="501"/>
      <c r="C313" s="502" t="s">
        <v>1752</v>
      </c>
      <c r="D313" s="502" t="s">
        <v>137</v>
      </c>
      <c r="E313" s="503" t="s">
        <v>1753</v>
      </c>
      <c r="F313" s="504" t="s">
        <v>1754</v>
      </c>
      <c r="G313" s="504"/>
      <c r="H313" s="504"/>
      <c r="I313" s="504"/>
      <c r="J313" s="505" t="s">
        <v>467</v>
      </c>
      <c r="K313" s="506">
        <v>16</v>
      </c>
      <c r="L313" s="566"/>
      <c r="M313" s="567"/>
      <c r="N313" s="507">
        <f>ROUND(L313*K313,2)</f>
        <v>0</v>
      </c>
      <c r="O313" s="507"/>
      <c r="P313" s="507"/>
      <c r="Q313" s="507"/>
      <c r="R313" s="508"/>
      <c r="T313" s="509" t="s">
        <v>5</v>
      </c>
      <c r="U313" s="510" t="s">
        <v>42</v>
      </c>
      <c r="V313" s="511">
        <v>0.33600000000000002</v>
      </c>
      <c r="W313" s="511">
        <f>V313*K313</f>
        <v>5.3760000000000003</v>
      </c>
      <c r="X313" s="511">
        <v>3.1E-4</v>
      </c>
      <c r="Y313" s="511">
        <f>X313*K313</f>
        <v>4.96E-3</v>
      </c>
      <c r="Z313" s="511">
        <v>0</v>
      </c>
      <c r="AA313" s="512">
        <f>Z313*K313</f>
        <v>0</v>
      </c>
      <c r="AR313" s="388" t="s">
        <v>152</v>
      </c>
      <c r="AT313" s="388" t="s">
        <v>137</v>
      </c>
      <c r="AU313" s="388" t="s">
        <v>81</v>
      </c>
      <c r="AY313" s="388" t="s">
        <v>134</v>
      </c>
      <c r="BE313" s="513">
        <f>IF(U313="základní",N313,0)</f>
        <v>0</v>
      </c>
      <c r="BF313" s="513">
        <f>IF(U313="snížená",N313,0)</f>
        <v>0</v>
      </c>
      <c r="BG313" s="513">
        <f>IF(U313="zákl. přenesená",N313,0)</f>
        <v>0</v>
      </c>
      <c r="BH313" s="513">
        <f>IF(U313="sníž. přenesená",N313,0)</f>
        <v>0</v>
      </c>
      <c r="BI313" s="513">
        <f>IF(U313="nulová",N313,0)</f>
        <v>0</v>
      </c>
      <c r="BJ313" s="388" t="s">
        <v>79</v>
      </c>
      <c r="BK313" s="513">
        <f>ROUND(L313*K313,2)</f>
        <v>0</v>
      </c>
      <c r="BL313" s="388" t="s">
        <v>152</v>
      </c>
      <c r="BM313" s="388" t="s">
        <v>1755</v>
      </c>
    </row>
    <row r="314" spans="2:65" s="514" customFormat="1" ht="16.5" customHeight="1">
      <c r="B314" s="515"/>
      <c r="C314" s="516"/>
      <c r="D314" s="516"/>
      <c r="E314" s="517" t="s">
        <v>5</v>
      </c>
      <c r="F314" s="518" t="s">
        <v>1756</v>
      </c>
      <c r="G314" s="519"/>
      <c r="H314" s="519"/>
      <c r="I314" s="519"/>
      <c r="J314" s="516"/>
      <c r="K314" s="520">
        <v>16</v>
      </c>
      <c r="L314" s="568"/>
      <c r="M314" s="568"/>
      <c r="N314" s="516"/>
      <c r="O314" s="516"/>
      <c r="P314" s="516"/>
      <c r="Q314" s="516"/>
      <c r="R314" s="521"/>
      <c r="T314" s="522"/>
      <c r="U314" s="516"/>
      <c r="V314" s="516"/>
      <c r="W314" s="516"/>
      <c r="X314" s="516"/>
      <c r="Y314" s="516"/>
      <c r="Z314" s="516"/>
      <c r="AA314" s="523"/>
      <c r="AT314" s="524" t="s">
        <v>303</v>
      </c>
      <c r="AU314" s="524" t="s">
        <v>81</v>
      </c>
      <c r="AV314" s="514" t="s">
        <v>81</v>
      </c>
      <c r="AW314" s="514" t="s">
        <v>34</v>
      </c>
      <c r="AX314" s="514" t="s">
        <v>79</v>
      </c>
      <c r="AY314" s="524" t="s">
        <v>134</v>
      </c>
    </row>
    <row r="315" spans="2:65" s="401" customFormat="1" ht="25.5" customHeight="1">
      <c r="B315" s="501"/>
      <c r="C315" s="502" t="s">
        <v>1757</v>
      </c>
      <c r="D315" s="502" t="s">
        <v>137</v>
      </c>
      <c r="E315" s="503" t="s">
        <v>1758</v>
      </c>
      <c r="F315" s="504" t="s">
        <v>1759</v>
      </c>
      <c r="G315" s="504"/>
      <c r="H315" s="504"/>
      <c r="I315" s="504"/>
      <c r="J315" s="505" t="s">
        <v>248</v>
      </c>
      <c r="K315" s="506">
        <v>30</v>
      </c>
      <c r="L315" s="566"/>
      <c r="M315" s="567"/>
      <c r="N315" s="507">
        <f>ROUND(L315*K315,2)</f>
        <v>0</v>
      </c>
      <c r="O315" s="507"/>
      <c r="P315" s="507"/>
      <c r="Q315" s="507"/>
      <c r="R315" s="508"/>
      <c r="T315" s="509" t="s">
        <v>5</v>
      </c>
      <c r="U315" s="510" t="s">
        <v>42</v>
      </c>
      <c r="V315" s="511">
        <v>5.3999999999999999E-2</v>
      </c>
      <c r="W315" s="511">
        <f>V315*K315</f>
        <v>1.6199999999999999</v>
      </c>
      <c r="X315" s="511">
        <v>1.9000000000000001E-4</v>
      </c>
      <c r="Y315" s="511">
        <f>X315*K315</f>
        <v>5.7000000000000002E-3</v>
      </c>
      <c r="Z315" s="511">
        <v>0</v>
      </c>
      <c r="AA315" s="512">
        <f>Z315*K315</f>
        <v>0</v>
      </c>
      <c r="AR315" s="388" t="s">
        <v>152</v>
      </c>
      <c r="AT315" s="388" t="s">
        <v>137</v>
      </c>
      <c r="AU315" s="388" t="s">
        <v>81</v>
      </c>
      <c r="AY315" s="388" t="s">
        <v>134</v>
      </c>
      <c r="BE315" s="513">
        <f>IF(U315="základní",N315,0)</f>
        <v>0</v>
      </c>
      <c r="BF315" s="513">
        <f>IF(U315="snížená",N315,0)</f>
        <v>0</v>
      </c>
      <c r="BG315" s="513">
        <f>IF(U315="zákl. přenesená",N315,0)</f>
        <v>0</v>
      </c>
      <c r="BH315" s="513">
        <f>IF(U315="sníž. přenesená",N315,0)</f>
        <v>0</v>
      </c>
      <c r="BI315" s="513">
        <f>IF(U315="nulová",N315,0)</f>
        <v>0</v>
      </c>
      <c r="BJ315" s="388" t="s">
        <v>79</v>
      </c>
      <c r="BK315" s="513">
        <f>ROUND(L315*K315,2)</f>
        <v>0</v>
      </c>
      <c r="BL315" s="388" t="s">
        <v>152</v>
      </c>
      <c r="BM315" s="388" t="s">
        <v>1760</v>
      </c>
    </row>
    <row r="316" spans="2:65" s="514" customFormat="1" ht="16.5" customHeight="1">
      <c r="B316" s="515"/>
      <c r="C316" s="516"/>
      <c r="D316" s="516"/>
      <c r="E316" s="517" t="s">
        <v>5</v>
      </c>
      <c r="F316" s="518" t="s">
        <v>338</v>
      </c>
      <c r="G316" s="519"/>
      <c r="H316" s="519"/>
      <c r="I316" s="519"/>
      <c r="J316" s="516"/>
      <c r="K316" s="520">
        <v>30</v>
      </c>
      <c r="L316" s="568"/>
      <c r="M316" s="568"/>
      <c r="N316" s="516"/>
      <c r="O316" s="516"/>
      <c r="P316" s="516"/>
      <c r="Q316" s="516"/>
      <c r="R316" s="521"/>
      <c r="T316" s="522"/>
      <c r="U316" s="516"/>
      <c r="V316" s="516"/>
      <c r="W316" s="516"/>
      <c r="X316" s="516"/>
      <c r="Y316" s="516"/>
      <c r="Z316" s="516"/>
      <c r="AA316" s="523"/>
      <c r="AT316" s="524" t="s">
        <v>303</v>
      </c>
      <c r="AU316" s="524" t="s">
        <v>81</v>
      </c>
      <c r="AV316" s="514" t="s">
        <v>81</v>
      </c>
      <c r="AW316" s="514" t="s">
        <v>34</v>
      </c>
      <c r="AX316" s="514" t="s">
        <v>79</v>
      </c>
      <c r="AY316" s="524" t="s">
        <v>134</v>
      </c>
    </row>
    <row r="317" spans="2:65" s="401" customFormat="1" ht="25.5" customHeight="1">
      <c r="B317" s="501"/>
      <c r="C317" s="502" t="s">
        <v>1761</v>
      </c>
      <c r="D317" s="502" t="s">
        <v>137</v>
      </c>
      <c r="E317" s="503" t="s">
        <v>1762</v>
      </c>
      <c r="F317" s="504" t="s">
        <v>1763</v>
      </c>
      <c r="G317" s="504"/>
      <c r="H317" s="504"/>
      <c r="I317" s="504"/>
      <c r="J317" s="505" t="s">
        <v>248</v>
      </c>
      <c r="K317" s="506">
        <v>151</v>
      </c>
      <c r="L317" s="566"/>
      <c r="M317" s="567"/>
      <c r="N317" s="507">
        <f>ROUND(L317*K317,2)</f>
        <v>0</v>
      </c>
      <c r="O317" s="507"/>
      <c r="P317" s="507"/>
      <c r="Q317" s="507"/>
      <c r="R317" s="508"/>
      <c r="T317" s="509" t="s">
        <v>5</v>
      </c>
      <c r="U317" s="510" t="s">
        <v>42</v>
      </c>
      <c r="V317" s="511">
        <v>2.5000000000000001E-2</v>
      </c>
      <c r="W317" s="511">
        <f>V317*K317</f>
        <v>3.7750000000000004</v>
      </c>
      <c r="X317" s="511">
        <v>9.0000000000000006E-5</v>
      </c>
      <c r="Y317" s="511">
        <f>X317*K317</f>
        <v>1.3590000000000001E-2</v>
      </c>
      <c r="Z317" s="511">
        <v>0</v>
      </c>
      <c r="AA317" s="512">
        <f>Z317*K317</f>
        <v>0</v>
      </c>
      <c r="AR317" s="388" t="s">
        <v>152</v>
      </c>
      <c r="AT317" s="388" t="s">
        <v>137</v>
      </c>
      <c r="AU317" s="388" t="s">
        <v>81</v>
      </c>
      <c r="AY317" s="388" t="s">
        <v>134</v>
      </c>
      <c r="BE317" s="513">
        <f>IF(U317="základní",N317,0)</f>
        <v>0</v>
      </c>
      <c r="BF317" s="513">
        <f>IF(U317="snížená",N317,0)</f>
        <v>0</v>
      </c>
      <c r="BG317" s="513">
        <f>IF(U317="zákl. přenesená",N317,0)</f>
        <v>0</v>
      </c>
      <c r="BH317" s="513">
        <f>IF(U317="sníž. přenesená",N317,0)</f>
        <v>0</v>
      </c>
      <c r="BI317" s="513">
        <f>IF(U317="nulová",N317,0)</f>
        <v>0</v>
      </c>
      <c r="BJ317" s="388" t="s">
        <v>79</v>
      </c>
      <c r="BK317" s="513">
        <f>ROUND(L317*K317,2)</f>
        <v>0</v>
      </c>
      <c r="BL317" s="388" t="s">
        <v>152</v>
      </c>
      <c r="BM317" s="388" t="s">
        <v>1764</v>
      </c>
    </row>
    <row r="318" spans="2:65" s="514" customFormat="1" ht="16.5" customHeight="1">
      <c r="B318" s="515"/>
      <c r="C318" s="516"/>
      <c r="D318" s="516"/>
      <c r="E318" s="517" t="s">
        <v>5</v>
      </c>
      <c r="F318" s="518" t="s">
        <v>1765</v>
      </c>
      <c r="G318" s="519"/>
      <c r="H318" s="519"/>
      <c r="I318" s="519"/>
      <c r="J318" s="516"/>
      <c r="K318" s="520">
        <v>151</v>
      </c>
      <c r="L318" s="519"/>
      <c r="M318" s="519"/>
      <c r="N318" s="516"/>
      <c r="O318" s="516"/>
      <c r="P318" s="516"/>
      <c r="Q318" s="516"/>
      <c r="R318" s="521"/>
      <c r="T318" s="522"/>
      <c r="U318" s="516"/>
      <c r="V318" s="516"/>
      <c r="W318" s="516"/>
      <c r="X318" s="516"/>
      <c r="Y318" s="516"/>
      <c r="Z318" s="516"/>
      <c r="AA318" s="523"/>
      <c r="AT318" s="524" t="s">
        <v>303</v>
      </c>
      <c r="AU318" s="524" t="s">
        <v>81</v>
      </c>
      <c r="AV318" s="514" t="s">
        <v>81</v>
      </c>
      <c r="AW318" s="514" t="s">
        <v>34</v>
      </c>
      <c r="AX318" s="514" t="s">
        <v>79</v>
      </c>
      <c r="AY318" s="524" t="s">
        <v>134</v>
      </c>
    </row>
    <row r="319" spans="2:65" s="486" customFormat="1" ht="29.85" customHeight="1">
      <c r="B319" s="487"/>
      <c r="C319" s="488"/>
      <c r="D319" s="498" t="s">
        <v>203</v>
      </c>
      <c r="E319" s="498"/>
      <c r="F319" s="498"/>
      <c r="G319" s="498"/>
      <c r="H319" s="498"/>
      <c r="I319" s="498"/>
      <c r="J319" s="498"/>
      <c r="K319" s="498"/>
      <c r="L319" s="571"/>
      <c r="M319" s="571"/>
      <c r="N319" s="499">
        <f>BK319</f>
        <v>0</v>
      </c>
      <c r="O319" s="500"/>
      <c r="P319" s="500"/>
      <c r="Q319" s="500"/>
      <c r="R319" s="491"/>
      <c r="T319" s="492"/>
      <c r="U319" s="488"/>
      <c r="V319" s="488"/>
      <c r="W319" s="493">
        <f>SUM(W320:W323)</f>
        <v>57.43</v>
      </c>
      <c r="X319" s="488"/>
      <c r="Y319" s="493">
        <f>SUM(Y320:Y323)</f>
        <v>2.0214150000000002</v>
      </c>
      <c r="Z319" s="488"/>
      <c r="AA319" s="494">
        <f>SUM(AA320:AA323)</f>
        <v>0</v>
      </c>
      <c r="AR319" s="495" t="s">
        <v>79</v>
      </c>
      <c r="AT319" s="496" t="s">
        <v>70</v>
      </c>
      <c r="AU319" s="496" t="s">
        <v>79</v>
      </c>
      <c r="AY319" s="495" t="s">
        <v>134</v>
      </c>
      <c r="BK319" s="497">
        <f>SUM(BK320:BK323)</f>
        <v>0</v>
      </c>
    </row>
    <row r="320" spans="2:65" s="401" customFormat="1" ht="38.25" customHeight="1">
      <c r="B320" s="501"/>
      <c r="C320" s="502" t="s">
        <v>1766</v>
      </c>
      <c r="D320" s="502" t="s">
        <v>137</v>
      </c>
      <c r="E320" s="503" t="s">
        <v>1767</v>
      </c>
      <c r="F320" s="504" t="s">
        <v>1768</v>
      </c>
      <c r="G320" s="504"/>
      <c r="H320" s="504"/>
      <c r="I320" s="504"/>
      <c r="J320" s="505" t="s">
        <v>248</v>
      </c>
      <c r="K320" s="506">
        <v>13</v>
      </c>
      <c r="L320" s="566"/>
      <c r="M320" s="567"/>
      <c r="N320" s="507">
        <f>ROUND(L320*K320,2)</f>
        <v>0</v>
      </c>
      <c r="O320" s="507"/>
      <c r="P320" s="507"/>
      <c r="Q320" s="507"/>
      <c r="R320" s="508"/>
      <c r="T320" s="509" t="s">
        <v>5</v>
      </c>
      <c r="U320" s="510" t="s">
        <v>42</v>
      </c>
      <c r="V320" s="511">
        <v>0.26800000000000002</v>
      </c>
      <c r="W320" s="511">
        <f>V320*K320</f>
        <v>3.484</v>
      </c>
      <c r="X320" s="511">
        <v>0.15540000000000001</v>
      </c>
      <c r="Y320" s="511">
        <f>X320*K320</f>
        <v>2.0202</v>
      </c>
      <c r="Z320" s="511">
        <v>0</v>
      </c>
      <c r="AA320" s="512">
        <f>Z320*K320</f>
        <v>0</v>
      </c>
      <c r="AR320" s="388" t="s">
        <v>152</v>
      </c>
      <c r="AT320" s="388" t="s">
        <v>137</v>
      </c>
      <c r="AU320" s="388" t="s">
        <v>81</v>
      </c>
      <c r="AY320" s="388" t="s">
        <v>134</v>
      </c>
      <c r="BE320" s="513">
        <f>IF(U320="základní",N320,0)</f>
        <v>0</v>
      </c>
      <c r="BF320" s="513">
        <f>IF(U320="snížená",N320,0)</f>
        <v>0</v>
      </c>
      <c r="BG320" s="513">
        <f>IF(U320="zákl. přenesená",N320,0)</f>
        <v>0</v>
      </c>
      <c r="BH320" s="513">
        <f>IF(U320="sníž. přenesená",N320,0)</f>
        <v>0</v>
      </c>
      <c r="BI320" s="513">
        <f>IF(U320="nulová",N320,0)</f>
        <v>0</v>
      </c>
      <c r="BJ320" s="388" t="s">
        <v>79</v>
      </c>
      <c r="BK320" s="513">
        <f>ROUND(L320*K320,2)</f>
        <v>0</v>
      </c>
      <c r="BL320" s="388" t="s">
        <v>152</v>
      </c>
      <c r="BM320" s="388" t="s">
        <v>1769</v>
      </c>
    </row>
    <row r="321" spans="2:65" s="514" customFormat="1" ht="16.5" customHeight="1">
      <c r="B321" s="515"/>
      <c r="C321" s="516"/>
      <c r="D321" s="516"/>
      <c r="E321" s="517" t="s">
        <v>5</v>
      </c>
      <c r="F321" s="518" t="s">
        <v>1770</v>
      </c>
      <c r="G321" s="519"/>
      <c r="H321" s="519"/>
      <c r="I321" s="519"/>
      <c r="J321" s="516"/>
      <c r="K321" s="520">
        <v>13</v>
      </c>
      <c r="L321" s="568"/>
      <c r="M321" s="568"/>
      <c r="N321" s="516"/>
      <c r="O321" s="516"/>
      <c r="P321" s="516"/>
      <c r="Q321" s="516"/>
      <c r="R321" s="521"/>
      <c r="T321" s="522"/>
      <c r="U321" s="516"/>
      <c r="V321" s="516"/>
      <c r="W321" s="516"/>
      <c r="X321" s="516"/>
      <c r="Y321" s="516"/>
      <c r="Z321" s="516"/>
      <c r="AA321" s="523"/>
      <c r="AT321" s="524" t="s">
        <v>303</v>
      </c>
      <c r="AU321" s="524" t="s">
        <v>81</v>
      </c>
      <c r="AV321" s="514" t="s">
        <v>81</v>
      </c>
      <c r="AW321" s="514" t="s">
        <v>34</v>
      </c>
      <c r="AX321" s="514" t="s">
        <v>79</v>
      </c>
      <c r="AY321" s="524" t="s">
        <v>134</v>
      </c>
    </row>
    <row r="322" spans="2:65" s="401" customFormat="1" ht="25.5" customHeight="1">
      <c r="B322" s="501"/>
      <c r="C322" s="502" t="s">
        <v>1771</v>
      </c>
      <c r="D322" s="502" t="s">
        <v>137</v>
      </c>
      <c r="E322" s="503" t="s">
        <v>1772</v>
      </c>
      <c r="F322" s="504" t="s">
        <v>1773</v>
      </c>
      <c r="G322" s="504"/>
      <c r="H322" s="504"/>
      <c r="I322" s="504"/>
      <c r="J322" s="505" t="s">
        <v>248</v>
      </c>
      <c r="K322" s="506">
        <v>121.5</v>
      </c>
      <c r="L322" s="566"/>
      <c r="M322" s="567"/>
      <c r="N322" s="507">
        <f>ROUND(L322*K322,2)</f>
        <v>0</v>
      </c>
      <c r="O322" s="507"/>
      <c r="P322" s="507"/>
      <c r="Q322" s="507"/>
      <c r="R322" s="508"/>
      <c r="T322" s="509" t="s">
        <v>5</v>
      </c>
      <c r="U322" s="510" t="s">
        <v>42</v>
      </c>
      <c r="V322" s="511">
        <v>0.44400000000000001</v>
      </c>
      <c r="W322" s="511">
        <f>V322*K322</f>
        <v>53.945999999999998</v>
      </c>
      <c r="X322" s="511">
        <v>1.0000000000000001E-5</v>
      </c>
      <c r="Y322" s="511">
        <f>X322*K322</f>
        <v>1.2150000000000002E-3</v>
      </c>
      <c r="Z322" s="511">
        <v>0</v>
      </c>
      <c r="AA322" s="512">
        <f>Z322*K322</f>
        <v>0</v>
      </c>
      <c r="AR322" s="388" t="s">
        <v>152</v>
      </c>
      <c r="AT322" s="388" t="s">
        <v>137</v>
      </c>
      <c r="AU322" s="388" t="s">
        <v>81</v>
      </c>
      <c r="AY322" s="388" t="s">
        <v>134</v>
      </c>
      <c r="BE322" s="513">
        <f>IF(U322="základní",N322,0)</f>
        <v>0</v>
      </c>
      <c r="BF322" s="513">
        <f>IF(U322="snížená",N322,0)</f>
        <v>0</v>
      </c>
      <c r="BG322" s="513">
        <f>IF(U322="zákl. přenesená",N322,0)</f>
        <v>0</v>
      </c>
      <c r="BH322" s="513">
        <f>IF(U322="sníž. přenesená",N322,0)</f>
        <v>0</v>
      </c>
      <c r="BI322" s="513">
        <f>IF(U322="nulová",N322,0)</f>
        <v>0</v>
      </c>
      <c r="BJ322" s="388" t="s">
        <v>79</v>
      </c>
      <c r="BK322" s="513">
        <f>ROUND(L322*K322,2)</f>
        <v>0</v>
      </c>
      <c r="BL322" s="388" t="s">
        <v>152</v>
      </c>
      <c r="BM322" s="388" t="s">
        <v>1774</v>
      </c>
    </row>
    <row r="323" spans="2:65" s="514" customFormat="1" ht="16.5" customHeight="1">
      <c r="B323" s="515"/>
      <c r="C323" s="516"/>
      <c r="D323" s="516"/>
      <c r="E323" s="517" t="s">
        <v>5</v>
      </c>
      <c r="F323" s="518" t="s">
        <v>1775</v>
      </c>
      <c r="G323" s="519"/>
      <c r="H323" s="519"/>
      <c r="I323" s="519"/>
      <c r="J323" s="516"/>
      <c r="K323" s="520">
        <v>121.5</v>
      </c>
      <c r="L323" s="519"/>
      <c r="M323" s="519"/>
      <c r="N323" s="516"/>
      <c r="O323" s="516"/>
      <c r="P323" s="516"/>
      <c r="Q323" s="516"/>
      <c r="R323" s="521"/>
      <c r="T323" s="522"/>
      <c r="U323" s="516"/>
      <c r="V323" s="516"/>
      <c r="W323" s="516"/>
      <c r="X323" s="516"/>
      <c r="Y323" s="516"/>
      <c r="Z323" s="516"/>
      <c r="AA323" s="523"/>
      <c r="AT323" s="524" t="s">
        <v>303</v>
      </c>
      <c r="AU323" s="524" t="s">
        <v>81</v>
      </c>
      <c r="AV323" s="514" t="s">
        <v>81</v>
      </c>
      <c r="AW323" s="514" t="s">
        <v>34</v>
      </c>
      <c r="AX323" s="514" t="s">
        <v>79</v>
      </c>
      <c r="AY323" s="524" t="s">
        <v>134</v>
      </c>
    </row>
    <row r="324" spans="2:65" s="486" customFormat="1" ht="29.85" customHeight="1">
      <c r="B324" s="487"/>
      <c r="C324" s="488"/>
      <c r="D324" s="498" t="s">
        <v>205</v>
      </c>
      <c r="E324" s="498"/>
      <c r="F324" s="498"/>
      <c r="G324" s="498"/>
      <c r="H324" s="498"/>
      <c r="I324" s="498"/>
      <c r="J324" s="498"/>
      <c r="K324" s="498"/>
      <c r="L324" s="571"/>
      <c r="M324" s="571"/>
      <c r="N324" s="499">
        <f>BK324</f>
        <v>0</v>
      </c>
      <c r="O324" s="500"/>
      <c r="P324" s="500"/>
      <c r="Q324" s="500"/>
      <c r="R324" s="491"/>
      <c r="T324" s="492"/>
      <c r="U324" s="488"/>
      <c r="V324" s="488"/>
      <c r="W324" s="493">
        <f>SUM(W325:W326)</f>
        <v>336.40217100000001</v>
      </c>
      <c r="X324" s="488"/>
      <c r="Y324" s="493">
        <f>SUM(Y325:Y326)</f>
        <v>0</v>
      </c>
      <c r="Z324" s="488"/>
      <c r="AA324" s="494">
        <f>SUM(AA325:AA326)</f>
        <v>0</v>
      </c>
      <c r="AR324" s="495" t="s">
        <v>79</v>
      </c>
      <c r="AT324" s="496" t="s">
        <v>70</v>
      </c>
      <c r="AU324" s="496" t="s">
        <v>79</v>
      </c>
      <c r="AY324" s="495" t="s">
        <v>134</v>
      </c>
      <c r="BK324" s="497">
        <f>SUM(BK325:BK326)</f>
        <v>0</v>
      </c>
    </row>
    <row r="325" spans="2:65" s="401" customFormat="1" ht="25.5" customHeight="1">
      <c r="B325" s="501"/>
      <c r="C325" s="502" t="s">
        <v>1776</v>
      </c>
      <c r="D325" s="502" t="s">
        <v>137</v>
      </c>
      <c r="E325" s="503" t="s">
        <v>1223</v>
      </c>
      <c r="F325" s="504" t="s">
        <v>1777</v>
      </c>
      <c r="G325" s="504"/>
      <c r="H325" s="504"/>
      <c r="I325" s="504"/>
      <c r="J325" s="505" t="s">
        <v>293</v>
      </c>
      <c r="K325" s="506">
        <v>340.83300000000003</v>
      </c>
      <c r="L325" s="566"/>
      <c r="M325" s="567"/>
      <c r="N325" s="507">
        <f>ROUND(L325*K325,2)</f>
        <v>0</v>
      </c>
      <c r="O325" s="507"/>
      <c r="P325" s="507"/>
      <c r="Q325" s="507"/>
      <c r="R325" s="508"/>
      <c r="T325" s="509" t="s">
        <v>5</v>
      </c>
      <c r="U325" s="510" t="s">
        <v>42</v>
      </c>
      <c r="V325" s="511">
        <v>0.82799999999999996</v>
      </c>
      <c r="W325" s="511">
        <f>V325*K325</f>
        <v>282.20972399999999</v>
      </c>
      <c r="X325" s="511">
        <v>0</v>
      </c>
      <c r="Y325" s="511">
        <f>X325*K325</f>
        <v>0</v>
      </c>
      <c r="Z325" s="511">
        <v>0</v>
      </c>
      <c r="AA325" s="512">
        <f>Z325*K325</f>
        <v>0</v>
      </c>
      <c r="AR325" s="388" t="s">
        <v>152</v>
      </c>
      <c r="AT325" s="388" t="s">
        <v>137</v>
      </c>
      <c r="AU325" s="388" t="s">
        <v>81</v>
      </c>
      <c r="AY325" s="388" t="s">
        <v>134</v>
      </c>
      <c r="BE325" s="513">
        <f>IF(U325="základní",N325,0)</f>
        <v>0</v>
      </c>
      <c r="BF325" s="513">
        <f>IF(U325="snížená",N325,0)</f>
        <v>0</v>
      </c>
      <c r="BG325" s="513">
        <f>IF(U325="zákl. přenesená",N325,0)</f>
        <v>0</v>
      </c>
      <c r="BH325" s="513">
        <f>IF(U325="sníž. přenesená",N325,0)</f>
        <v>0</v>
      </c>
      <c r="BI325" s="513">
        <f>IF(U325="nulová",N325,0)</f>
        <v>0</v>
      </c>
      <c r="BJ325" s="388" t="s">
        <v>79</v>
      </c>
      <c r="BK325" s="513">
        <f>ROUND(L325*K325,2)</f>
        <v>0</v>
      </c>
      <c r="BL325" s="388" t="s">
        <v>152</v>
      </c>
      <c r="BM325" s="388" t="s">
        <v>1778</v>
      </c>
    </row>
    <row r="326" spans="2:65" s="401" customFormat="1" ht="38.25" customHeight="1">
      <c r="B326" s="501"/>
      <c r="C326" s="502" t="s">
        <v>1779</v>
      </c>
      <c r="D326" s="502" t="s">
        <v>137</v>
      </c>
      <c r="E326" s="503" t="s">
        <v>1224</v>
      </c>
      <c r="F326" s="504" t="s">
        <v>1780</v>
      </c>
      <c r="G326" s="504"/>
      <c r="H326" s="504"/>
      <c r="I326" s="504"/>
      <c r="J326" s="505" t="s">
        <v>293</v>
      </c>
      <c r="K326" s="506">
        <v>340.83300000000003</v>
      </c>
      <c r="L326" s="566"/>
      <c r="M326" s="567"/>
      <c r="N326" s="507">
        <f>ROUND(L326*K326,2)</f>
        <v>0</v>
      </c>
      <c r="O326" s="507"/>
      <c r="P326" s="507"/>
      <c r="Q326" s="507"/>
      <c r="R326" s="508"/>
      <c r="T326" s="509" t="s">
        <v>5</v>
      </c>
      <c r="U326" s="510" t="s">
        <v>42</v>
      </c>
      <c r="V326" s="511">
        <v>0.159</v>
      </c>
      <c r="W326" s="511">
        <f>V326*K326</f>
        <v>54.192447000000008</v>
      </c>
      <c r="X326" s="511">
        <v>0</v>
      </c>
      <c r="Y326" s="511">
        <f>X326*K326</f>
        <v>0</v>
      </c>
      <c r="Z326" s="511">
        <v>0</v>
      </c>
      <c r="AA326" s="512">
        <f>Z326*K326</f>
        <v>0</v>
      </c>
      <c r="AR326" s="388" t="s">
        <v>152</v>
      </c>
      <c r="AT326" s="388" t="s">
        <v>137</v>
      </c>
      <c r="AU326" s="388" t="s">
        <v>81</v>
      </c>
      <c r="AY326" s="388" t="s">
        <v>134</v>
      </c>
      <c r="BE326" s="513">
        <f>IF(U326="základní",N326,0)</f>
        <v>0</v>
      </c>
      <c r="BF326" s="513">
        <f>IF(U326="snížená",N326,0)</f>
        <v>0</v>
      </c>
      <c r="BG326" s="513">
        <f>IF(U326="zákl. přenesená",N326,0)</f>
        <v>0</v>
      </c>
      <c r="BH326" s="513">
        <f>IF(U326="sníž. přenesená",N326,0)</f>
        <v>0</v>
      </c>
      <c r="BI326" s="513">
        <f>IF(U326="nulová",N326,0)</f>
        <v>0</v>
      </c>
      <c r="BJ326" s="388" t="s">
        <v>79</v>
      </c>
      <c r="BK326" s="513">
        <f>ROUND(L326*K326,2)</f>
        <v>0</v>
      </c>
      <c r="BL326" s="388" t="s">
        <v>152</v>
      </c>
      <c r="BM326" s="388" t="s">
        <v>1781</v>
      </c>
    </row>
    <row r="327" spans="2:65" s="486" customFormat="1" ht="37.35" customHeight="1">
      <c r="B327" s="487"/>
      <c r="C327" s="488"/>
      <c r="D327" s="489" t="s">
        <v>1202</v>
      </c>
      <c r="E327" s="489"/>
      <c r="F327" s="489"/>
      <c r="G327" s="489"/>
      <c r="H327" s="489"/>
      <c r="I327" s="489"/>
      <c r="J327" s="489"/>
      <c r="K327" s="489"/>
      <c r="L327" s="572"/>
      <c r="M327" s="572"/>
      <c r="N327" s="555">
        <f>BK327</f>
        <v>0</v>
      </c>
      <c r="O327" s="556"/>
      <c r="P327" s="556"/>
      <c r="Q327" s="556"/>
      <c r="R327" s="491"/>
      <c r="T327" s="492"/>
      <c r="U327" s="488"/>
      <c r="V327" s="488"/>
      <c r="W327" s="493">
        <f>W328</f>
        <v>56.916000000000004</v>
      </c>
      <c r="X327" s="488"/>
      <c r="Y327" s="493">
        <f>Y328</f>
        <v>1.8360000000000001E-2</v>
      </c>
      <c r="Z327" s="488"/>
      <c r="AA327" s="494">
        <f>AA328</f>
        <v>0</v>
      </c>
      <c r="AR327" s="495" t="s">
        <v>147</v>
      </c>
      <c r="AT327" s="496" t="s">
        <v>70</v>
      </c>
      <c r="AU327" s="496" t="s">
        <v>71</v>
      </c>
      <c r="AY327" s="495" t="s">
        <v>134</v>
      </c>
      <c r="BK327" s="497">
        <f>BK328</f>
        <v>0</v>
      </c>
    </row>
    <row r="328" spans="2:65" s="486" customFormat="1" ht="19.95" customHeight="1">
      <c r="B328" s="487"/>
      <c r="C328" s="488"/>
      <c r="D328" s="498" t="s">
        <v>1203</v>
      </c>
      <c r="E328" s="498"/>
      <c r="F328" s="498"/>
      <c r="G328" s="498"/>
      <c r="H328" s="498"/>
      <c r="I328" s="498"/>
      <c r="J328" s="498"/>
      <c r="K328" s="498"/>
      <c r="L328" s="571"/>
      <c r="M328" s="571"/>
      <c r="N328" s="499">
        <f>BK328</f>
        <v>0</v>
      </c>
      <c r="O328" s="500"/>
      <c r="P328" s="500"/>
      <c r="Q328" s="500"/>
      <c r="R328" s="491"/>
      <c r="T328" s="492"/>
      <c r="U328" s="488"/>
      <c r="V328" s="488"/>
      <c r="W328" s="493">
        <f>SUM(W329:W330)</f>
        <v>56.916000000000004</v>
      </c>
      <c r="X328" s="488"/>
      <c r="Y328" s="493">
        <f>SUM(Y329:Y330)</f>
        <v>1.8360000000000001E-2</v>
      </c>
      <c r="Z328" s="488"/>
      <c r="AA328" s="494">
        <f>SUM(AA329:AA330)</f>
        <v>0</v>
      </c>
      <c r="AR328" s="495" t="s">
        <v>147</v>
      </c>
      <c r="AT328" s="496" t="s">
        <v>70</v>
      </c>
      <c r="AU328" s="496" t="s">
        <v>79</v>
      </c>
      <c r="AY328" s="495" t="s">
        <v>134</v>
      </c>
      <c r="BK328" s="497">
        <f>SUM(BK329:BK330)</f>
        <v>0</v>
      </c>
    </row>
    <row r="329" spans="2:65" s="401" customFormat="1" ht="25.5" customHeight="1">
      <c r="B329" s="501"/>
      <c r="C329" s="502" t="s">
        <v>1782</v>
      </c>
      <c r="D329" s="502" t="s">
        <v>137</v>
      </c>
      <c r="E329" s="503" t="s">
        <v>1225</v>
      </c>
      <c r="F329" s="504" t="s">
        <v>1783</v>
      </c>
      <c r="G329" s="504"/>
      <c r="H329" s="504"/>
      <c r="I329" s="504"/>
      <c r="J329" s="505" t="s">
        <v>248</v>
      </c>
      <c r="K329" s="506">
        <v>102</v>
      </c>
      <c r="L329" s="566"/>
      <c r="M329" s="567"/>
      <c r="N329" s="507">
        <f>ROUND(L329*K329,2)</f>
        <v>0</v>
      </c>
      <c r="O329" s="507"/>
      <c r="P329" s="507"/>
      <c r="Q329" s="507"/>
      <c r="R329" s="508"/>
      <c r="T329" s="509" t="s">
        <v>5</v>
      </c>
      <c r="U329" s="510" t="s">
        <v>42</v>
      </c>
      <c r="V329" s="511">
        <v>0.55800000000000005</v>
      </c>
      <c r="W329" s="511">
        <f>V329*K329</f>
        <v>56.916000000000004</v>
      </c>
      <c r="X329" s="511">
        <v>1.8000000000000001E-4</v>
      </c>
      <c r="Y329" s="511">
        <f>X329*K329</f>
        <v>1.8360000000000001E-2</v>
      </c>
      <c r="Z329" s="511">
        <v>0</v>
      </c>
      <c r="AA329" s="512">
        <f>Z329*K329</f>
        <v>0</v>
      </c>
      <c r="AR329" s="388" t="s">
        <v>422</v>
      </c>
      <c r="AT329" s="388" t="s">
        <v>137</v>
      </c>
      <c r="AU329" s="388" t="s">
        <v>81</v>
      </c>
      <c r="AY329" s="388" t="s">
        <v>134</v>
      </c>
      <c r="BE329" s="513">
        <f>IF(U329="základní",N329,0)</f>
        <v>0</v>
      </c>
      <c r="BF329" s="513">
        <f>IF(U329="snížená",N329,0)</f>
        <v>0</v>
      </c>
      <c r="BG329" s="513">
        <f>IF(U329="zákl. přenesená",N329,0)</f>
        <v>0</v>
      </c>
      <c r="BH329" s="513">
        <f>IF(U329="sníž. přenesená",N329,0)</f>
        <v>0</v>
      </c>
      <c r="BI329" s="513">
        <f>IF(U329="nulová",N329,0)</f>
        <v>0</v>
      </c>
      <c r="BJ329" s="388" t="s">
        <v>79</v>
      </c>
      <c r="BK329" s="513">
        <f>ROUND(L329*K329,2)</f>
        <v>0</v>
      </c>
      <c r="BL329" s="388" t="s">
        <v>422</v>
      </c>
      <c r="BM329" s="388" t="s">
        <v>1784</v>
      </c>
    </row>
    <row r="330" spans="2:65" s="514" customFormat="1" ht="16.5" customHeight="1">
      <c r="B330" s="515"/>
      <c r="C330" s="516"/>
      <c r="D330" s="516"/>
      <c r="E330" s="517" t="s">
        <v>5</v>
      </c>
      <c r="F330" s="518" t="s">
        <v>1740</v>
      </c>
      <c r="G330" s="519"/>
      <c r="H330" s="519"/>
      <c r="I330" s="519"/>
      <c r="J330" s="516"/>
      <c r="K330" s="520">
        <v>102</v>
      </c>
      <c r="L330" s="519"/>
      <c r="M330" s="519"/>
      <c r="N330" s="516"/>
      <c r="O330" s="516"/>
      <c r="P330" s="516"/>
      <c r="Q330" s="516"/>
      <c r="R330" s="521"/>
      <c r="T330" s="557"/>
      <c r="U330" s="558"/>
      <c r="V330" s="558"/>
      <c r="W330" s="558"/>
      <c r="X330" s="558"/>
      <c r="Y330" s="558"/>
      <c r="Z330" s="558"/>
      <c r="AA330" s="559"/>
      <c r="AT330" s="524" t="s">
        <v>303</v>
      </c>
      <c r="AU330" s="524" t="s">
        <v>81</v>
      </c>
      <c r="AV330" s="514" t="s">
        <v>81</v>
      </c>
      <c r="AW330" s="514" t="s">
        <v>34</v>
      </c>
      <c r="AX330" s="514" t="s">
        <v>79</v>
      </c>
      <c r="AY330" s="524" t="s">
        <v>134</v>
      </c>
    </row>
    <row r="331" spans="2:65" s="401" customFormat="1" ht="6.9" customHeight="1">
      <c r="B331" s="437"/>
      <c r="C331" s="438"/>
      <c r="D331" s="438"/>
      <c r="E331" s="438"/>
      <c r="F331" s="438"/>
      <c r="G331" s="438"/>
      <c r="H331" s="438"/>
      <c r="I331" s="438"/>
      <c r="J331" s="438"/>
      <c r="K331" s="438"/>
      <c r="L331" s="575"/>
      <c r="M331" s="575"/>
      <c r="N331" s="438"/>
      <c r="O331" s="438"/>
      <c r="P331" s="438"/>
      <c r="Q331" s="438"/>
      <c r="R331" s="439"/>
    </row>
  </sheetData>
  <autoFilter ref="C116:Q331">
    <filterColumn colId="3" showButton="0"/>
    <filterColumn colId="4" showButton="0"/>
    <filterColumn colId="5" showButton="0"/>
    <filterColumn colId="9" showButton="0"/>
    <filterColumn colId="11" showButton="0"/>
    <filterColumn colId="12" showButton="0"/>
    <filterColumn colId="13" showButton="0"/>
  </autoFilter>
  <mergeCells count="596">
    <mergeCell ref="L331:M331"/>
    <mergeCell ref="L176:M176"/>
    <mergeCell ref="L178:M178"/>
    <mergeCell ref="L179:M179"/>
    <mergeCell ref="L180:M180"/>
    <mergeCell ref="L181:M181"/>
    <mergeCell ref="L184:M184"/>
    <mergeCell ref="L135:M135"/>
    <mergeCell ref="L136:M136"/>
    <mergeCell ref="L138:M138"/>
    <mergeCell ref="L140:M140"/>
    <mergeCell ref="L142:M142"/>
    <mergeCell ref="L144:M144"/>
    <mergeCell ref="N327:Q327"/>
    <mergeCell ref="N328:Q328"/>
    <mergeCell ref="F329:I329"/>
    <mergeCell ref="L329:M329"/>
    <mergeCell ref="N329:Q329"/>
    <mergeCell ref="F330:I330"/>
    <mergeCell ref="L327:M327"/>
    <mergeCell ref="L328:M328"/>
    <mergeCell ref="L330:M330"/>
    <mergeCell ref="F323:I323"/>
    <mergeCell ref="N324:Q324"/>
    <mergeCell ref="F325:I325"/>
    <mergeCell ref="L325:M325"/>
    <mergeCell ref="N325:Q325"/>
    <mergeCell ref="F326:I326"/>
    <mergeCell ref="L326:M326"/>
    <mergeCell ref="N326:Q326"/>
    <mergeCell ref="L323:M323"/>
    <mergeCell ref="L324:M324"/>
    <mergeCell ref="F320:I320"/>
    <mergeCell ref="L320:M320"/>
    <mergeCell ref="N320:Q320"/>
    <mergeCell ref="F321:I321"/>
    <mergeCell ref="F322:I322"/>
    <mergeCell ref="L322:M322"/>
    <mergeCell ref="N322:Q322"/>
    <mergeCell ref="L321:M321"/>
    <mergeCell ref="F316:I316"/>
    <mergeCell ref="F317:I317"/>
    <mergeCell ref="L317:M317"/>
    <mergeCell ref="N317:Q317"/>
    <mergeCell ref="F318:I318"/>
    <mergeCell ref="N319:Q319"/>
    <mergeCell ref="L316:M316"/>
    <mergeCell ref="L318:M318"/>
    <mergeCell ref="L319:M319"/>
    <mergeCell ref="F312:I312"/>
    <mergeCell ref="F313:I313"/>
    <mergeCell ref="L313:M313"/>
    <mergeCell ref="N313:Q313"/>
    <mergeCell ref="F314:I314"/>
    <mergeCell ref="F315:I315"/>
    <mergeCell ref="L315:M315"/>
    <mergeCell ref="N315:Q315"/>
    <mergeCell ref="L312:M312"/>
    <mergeCell ref="L314:M314"/>
    <mergeCell ref="F309:I309"/>
    <mergeCell ref="F310:I310"/>
    <mergeCell ref="L310:M310"/>
    <mergeCell ref="N310:Q310"/>
    <mergeCell ref="F311:I311"/>
    <mergeCell ref="L311:M311"/>
    <mergeCell ref="N311:Q311"/>
    <mergeCell ref="L309:M309"/>
    <mergeCell ref="F306:I306"/>
    <mergeCell ref="F307:I307"/>
    <mergeCell ref="L307:M307"/>
    <mergeCell ref="N307:Q307"/>
    <mergeCell ref="F308:I308"/>
    <mergeCell ref="L308:M308"/>
    <mergeCell ref="N308:Q308"/>
    <mergeCell ref="L306:M306"/>
    <mergeCell ref="F303:I303"/>
    <mergeCell ref="L303:M303"/>
    <mergeCell ref="N303:Q303"/>
    <mergeCell ref="F304:I304"/>
    <mergeCell ref="F305:I305"/>
    <mergeCell ref="L305:M305"/>
    <mergeCell ref="N305:Q305"/>
    <mergeCell ref="L304:M304"/>
    <mergeCell ref="F300:I300"/>
    <mergeCell ref="F301:I301"/>
    <mergeCell ref="L301:M301"/>
    <mergeCell ref="N301:Q301"/>
    <mergeCell ref="F302:I302"/>
    <mergeCell ref="L302:M302"/>
    <mergeCell ref="N302:Q302"/>
    <mergeCell ref="L300:M300"/>
    <mergeCell ref="F296:I296"/>
    <mergeCell ref="F297:I297"/>
    <mergeCell ref="L297:M297"/>
    <mergeCell ref="N297:Q297"/>
    <mergeCell ref="F298:I298"/>
    <mergeCell ref="F299:I299"/>
    <mergeCell ref="L299:M299"/>
    <mergeCell ref="N299:Q299"/>
    <mergeCell ref="L296:M296"/>
    <mergeCell ref="L298:M298"/>
    <mergeCell ref="F294:I294"/>
    <mergeCell ref="L294:M294"/>
    <mergeCell ref="N294:Q294"/>
    <mergeCell ref="F295:I295"/>
    <mergeCell ref="L295:M295"/>
    <mergeCell ref="N295:Q295"/>
    <mergeCell ref="F291:I291"/>
    <mergeCell ref="F292:I292"/>
    <mergeCell ref="L292:M292"/>
    <mergeCell ref="N292:Q292"/>
    <mergeCell ref="F293:I293"/>
    <mergeCell ref="L293:M293"/>
    <mergeCell ref="N293:Q293"/>
    <mergeCell ref="L291:M291"/>
    <mergeCell ref="F287:I287"/>
    <mergeCell ref="F288:I288"/>
    <mergeCell ref="L288:M288"/>
    <mergeCell ref="N288:Q288"/>
    <mergeCell ref="F289:I289"/>
    <mergeCell ref="F290:I290"/>
    <mergeCell ref="L290:M290"/>
    <mergeCell ref="N290:Q290"/>
    <mergeCell ref="L287:M287"/>
    <mergeCell ref="L289:M289"/>
    <mergeCell ref="F283:I283"/>
    <mergeCell ref="F284:I284"/>
    <mergeCell ref="L284:M284"/>
    <mergeCell ref="N284:Q284"/>
    <mergeCell ref="F285:I285"/>
    <mergeCell ref="F286:I286"/>
    <mergeCell ref="L286:M286"/>
    <mergeCell ref="N286:Q286"/>
    <mergeCell ref="L283:M283"/>
    <mergeCell ref="L285:M285"/>
    <mergeCell ref="F279:I279"/>
    <mergeCell ref="F280:I280"/>
    <mergeCell ref="L280:M280"/>
    <mergeCell ref="N280:Q280"/>
    <mergeCell ref="F281:I281"/>
    <mergeCell ref="F282:I282"/>
    <mergeCell ref="L282:M282"/>
    <mergeCell ref="N282:Q282"/>
    <mergeCell ref="L279:M279"/>
    <mergeCell ref="L281:M281"/>
    <mergeCell ref="F275:I275"/>
    <mergeCell ref="F276:I276"/>
    <mergeCell ref="L276:M276"/>
    <mergeCell ref="N276:Q276"/>
    <mergeCell ref="F277:I277"/>
    <mergeCell ref="F278:I278"/>
    <mergeCell ref="L278:M278"/>
    <mergeCell ref="N278:Q278"/>
    <mergeCell ref="L275:M275"/>
    <mergeCell ref="L277:M277"/>
    <mergeCell ref="F271:I271"/>
    <mergeCell ref="F272:I272"/>
    <mergeCell ref="L272:M272"/>
    <mergeCell ref="N272:Q272"/>
    <mergeCell ref="F273:I273"/>
    <mergeCell ref="F274:I274"/>
    <mergeCell ref="L274:M274"/>
    <mergeCell ref="N274:Q274"/>
    <mergeCell ref="L271:M271"/>
    <mergeCell ref="L273:M273"/>
    <mergeCell ref="F267:I267"/>
    <mergeCell ref="F268:I268"/>
    <mergeCell ref="L268:M268"/>
    <mergeCell ref="N268:Q268"/>
    <mergeCell ref="F269:I269"/>
    <mergeCell ref="F270:I270"/>
    <mergeCell ref="L270:M270"/>
    <mergeCell ref="N270:Q270"/>
    <mergeCell ref="L267:M267"/>
    <mergeCell ref="L269:M269"/>
    <mergeCell ref="F264:I264"/>
    <mergeCell ref="L264:M264"/>
    <mergeCell ref="N264:Q264"/>
    <mergeCell ref="F265:I265"/>
    <mergeCell ref="F266:I266"/>
    <mergeCell ref="L266:M266"/>
    <mergeCell ref="N266:Q266"/>
    <mergeCell ref="L265:M265"/>
    <mergeCell ref="F261:I261"/>
    <mergeCell ref="L261:M261"/>
    <mergeCell ref="N261:Q261"/>
    <mergeCell ref="F262:I262"/>
    <mergeCell ref="F263:I263"/>
    <mergeCell ref="L263:M263"/>
    <mergeCell ref="N263:Q263"/>
    <mergeCell ref="L262:M262"/>
    <mergeCell ref="F258:I258"/>
    <mergeCell ref="L258:M258"/>
    <mergeCell ref="N258:Q258"/>
    <mergeCell ref="F259:I259"/>
    <mergeCell ref="F260:I260"/>
    <mergeCell ref="L260:M260"/>
    <mergeCell ref="N260:Q260"/>
    <mergeCell ref="L259:M259"/>
    <mergeCell ref="F254:I254"/>
    <mergeCell ref="F255:I255"/>
    <mergeCell ref="L255:M255"/>
    <mergeCell ref="N255:Q255"/>
    <mergeCell ref="F256:I256"/>
    <mergeCell ref="F257:I257"/>
    <mergeCell ref="L257:M257"/>
    <mergeCell ref="N257:Q257"/>
    <mergeCell ref="L254:M254"/>
    <mergeCell ref="L256:M256"/>
    <mergeCell ref="F250:I250"/>
    <mergeCell ref="F251:I251"/>
    <mergeCell ref="L251:M251"/>
    <mergeCell ref="N251:Q251"/>
    <mergeCell ref="F252:I252"/>
    <mergeCell ref="F253:I253"/>
    <mergeCell ref="L253:M253"/>
    <mergeCell ref="N253:Q253"/>
    <mergeCell ref="L250:M250"/>
    <mergeCell ref="L252:M252"/>
    <mergeCell ref="F247:I247"/>
    <mergeCell ref="L247:M247"/>
    <mergeCell ref="N247:Q247"/>
    <mergeCell ref="F248:I248"/>
    <mergeCell ref="F249:I249"/>
    <mergeCell ref="L249:M249"/>
    <mergeCell ref="N249:Q249"/>
    <mergeCell ref="L248:M248"/>
    <mergeCell ref="F244:I244"/>
    <mergeCell ref="L244:M244"/>
    <mergeCell ref="N244:Q244"/>
    <mergeCell ref="F245:I245"/>
    <mergeCell ref="F246:I246"/>
    <mergeCell ref="L246:M246"/>
    <mergeCell ref="N246:Q246"/>
    <mergeCell ref="L245:M245"/>
    <mergeCell ref="F240:I240"/>
    <mergeCell ref="F241:I241"/>
    <mergeCell ref="L241:M241"/>
    <mergeCell ref="N241:Q241"/>
    <mergeCell ref="F242:I242"/>
    <mergeCell ref="F243:I243"/>
    <mergeCell ref="L243:M243"/>
    <mergeCell ref="N243:Q243"/>
    <mergeCell ref="L240:M240"/>
    <mergeCell ref="L242:M242"/>
    <mergeCell ref="F237:I237"/>
    <mergeCell ref="F238:I238"/>
    <mergeCell ref="L238:M238"/>
    <mergeCell ref="N238:Q238"/>
    <mergeCell ref="F239:I239"/>
    <mergeCell ref="L239:M239"/>
    <mergeCell ref="N239:Q239"/>
    <mergeCell ref="L237:M237"/>
    <mergeCell ref="F234:I234"/>
    <mergeCell ref="F235:I235"/>
    <mergeCell ref="L235:M235"/>
    <mergeCell ref="N235:Q235"/>
    <mergeCell ref="F236:I236"/>
    <mergeCell ref="L236:M236"/>
    <mergeCell ref="N236:Q236"/>
    <mergeCell ref="L234:M234"/>
    <mergeCell ref="F230:I230"/>
    <mergeCell ref="F231:I231"/>
    <mergeCell ref="L231:M231"/>
    <mergeCell ref="N231:Q231"/>
    <mergeCell ref="F232:I232"/>
    <mergeCell ref="F233:I233"/>
    <mergeCell ref="L233:M233"/>
    <mergeCell ref="N233:Q233"/>
    <mergeCell ref="L230:M230"/>
    <mergeCell ref="L232:M232"/>
    <mergeCell ref="F227:I227"/>
    <mergeCell ref="L227:M227"/>
    <mergeCell ref="N227:Q227"/>
    <mergeCell ref="F228:I228"/>
    <mergeCell ref="F229:I229"/>
    <mergeCell ref="L229:M229"/>
    <mergeCell ref="N229:Q229"/>
    <mergeCell ref="L228:M228"/>
    <mergeCell ref="F224:I224"/>
    <mergeCell ref="L224:M224"/>
    <mergeCell ref="N224:Q224"/>
    <mergeCell ref="F225:I225"/>
    <mergeCell ref="F226:I226"/>
    <mergeCell ref="L226:M226"/>
    <mergeCell ref="N226:Q226"/>
    <mergeCell ref="L225:M225"/>
    <mergeCell ref="F220:I220"/>
    <mergeCell ref="F221:I221"/>
    <mergeCell ref="L221:M221"/>
    <mergeCell ref="N221:Q221"/>
    <mergeCell ref="F222:I222"/>
    <mergeCell ref="F223:I223"/>
    <mergeCell ref="L223:M223"/>
    <mergeCell ref="N223:Q223"/>
    <mergeCell ref="L220:M220"/>
    <mergeCell ref="L222:M222"/>
    <mergeCell ref="F217:I217"/>
    <mergeCell ref="L217:M217"/>
    <mergeCell ref="N217:Q217"/>
    <mergeCell ref="F218:I218"/>
    <mergeCell ref="F219:I219"/>
    <mergeCell ref="L219:M219"/>
    <mergeCell ref="N219:Q219"/>
    <mergeCell ref="L218:M218"/>
    <mergeCell ref="F214:I214"/>
    <mergeCell ref="L214:M214"/>
    <mergeCell ref="N214:Q214"/>
    <mergeCell ref="F215:I215"/>
    <mergeCell ref="F216:I216"/>
    <mergeCell ref="L216:M216"/>
    <mergeCell ref="N216:Q216"/>
    <mergeCell ref="L215:M215"/>
    <mergeCell ref="F210:I210"/>
    <mergeCell ref="F211:I211"/>
    <mergeCell ref="L211:M211"/>
    <mergeCell ref="N211:Q211"/>
    <mergeCell ref="F212:I212"/>
    <mergeCell ref="F213:I213"/>
    <mergeCell ref="L213:M213"/>
    <mergeCell ref="N213:Q213"/>
    <mergeCell ref="L210:M210"/>
    <mergeCell ref="L212:M212"/>
    <mergeCell ref="F208:I208"/>
    <mergeCell ref="L208:M208"/>
    <mergeCell ref="N208:Q208"/>
    <mergeCell ref="F209:I209"/>
    <mergeCell ref="L209:M209"/>
    <mergeCell ref="N209:Q209"/>
    <mergeCell ref="F205:I205"/>
    <mergeCell ref="F206:I206"/>
    <mergeCell ref="L206:M206"/>
    <mergeCell ref="N206:Q206"/>
    <mergeCell ref="F207:I207"/>
    <mergeCell ref="L207:M207"/>
    <mergeCell ref="N207:Q207"/>
    <mergeCell ref="L205:M205"/>
    <mergeCell ref="F202:I202"/>
    <mergeCell ref="F203:I203"/>
    <mergeCell ref="L203:M203"/>
    <mergeCell ref="N203:Q203"/>
    <mergeCell ref="F204:I204"/>
    <mergeCell ref="L204:M204"/>
    <mergeCell ref="N204:Q204"/>
    <mergeCell ref="L202:M202"/>
    <mergeCell ref="F199:I199"/>
    <mergeCell ref="F200:I200"/>
    <mergeCell ref="L200:M200"/>
    <mergeCell ref="N200:Q200"/>
    <mergeCell ref="F201:I201"/>
    <mergeCell ref="L201:M201"/>
    <mergeCell ref="N201:Q201"/>
    <mergeCell ref="L199:M199"/>
    <mergeCell ref="F197:I197"/>
    <mergeCell ref="L197:M197"/>
    <mergeCell ref="N197:Q197"/>
    <mergeCell ref="F198:I198"/>
    <mergeCell ref="L198:M198"/>
    <mergeCell ref="N198:Q198"/>
    <mergeCell ref="F195:I195"/>
    <mergeCell ref="L195:M195"/>
    <mergeCell ref="N195:Q195"/>
    <mergeCell ref="F196:I196"/>
    <mergeCell ref="L196:M196"/>
    <mergeCell ref="N196:Q196"/>
    <mergeCell ref="F192:I192"/>
    <mergeCell ref="L192:M192"/>
    <mergeCell ref="N192:Q192"/>
    <mergeCell ref="F193:I193"/>
    <mergeCell ref="F194:I194"/>
    <mergeCell ref="L194:M194"/>
    <mergeCell ref="N194:Q194"/>
    <mergeCell ref="L193:M193"/>
    <mergeCell ref="F190:I190"/>
    <mergeCell ref="L190:M190"/>
    <mergeCell ref="N190:Q190"/>
    <mergeCell ref="F191:I191"/>
    <mergeCell ref="L191:M191"/>
    <mergeCell ref="N191:Q191"/>
    <mergeCell ref="F186:I186"/>
    <mergeCell ref="F187:I187"/>
    <mergeCell ref="L187:M187"/>
    <mergeCell ref="N187:Q187"/>
    <mergeCell ref="F188:I188"/>
    <mergeCell ref="F189:I189"/>
    <mergeCell ref="L189:M189"/>
    <mergeCell ref="N189:Q189"/>
    <mergeCell ref="L186:M186"/>
    <mergeCell ref="L188:M188"/>
    <mergeCell ref="F183:I183"/>
    <mergeCell ref="L183:M183"/>
    <mergeCell ref="N183:Q183"/>
    <mergeCell ref="F184:I184"/>
    <mergeCell ref="F185:I185"/>
    <mergeCell ref="L185:M185"/>
    <mergeCell ref="N185:Q185"/>
    <mergeCell ref="F178:I178"/>
    <mergeCell ref="F179:I179"/>
    <mergeCell ref="F180:I180"/>
    <mergeCell ref="N181:Q181"/>
    <mergeCell ref="F182:I182"/>
    <mergeCell ref="L182:M182"/>
    <mergeCell ref="N182:Q182"/>
    <mergeCell ref="F173:I173"/>
    <mergeCell ref="F174:I174"/>
    <mergeCell ref="F175:I175"/>
    <mergeCell ref="N176:Q176"/>
    <mergeCell ref="F177:I177"/>
    <mergeCell ref="L177:M177"/>
    <mergeCell ref="N177:Q177"/>
    <mergeCell ref="L173:M173"/>
    <mergeCell ref="L174:M174"/>
    <mergeCell ref="L175:M175"/>
    <mergeCell ref="F169:I169"/>
    <mergeCell ref="F170:I170"/>
    <mergeCell ref="L170:M170"/>
    <mergeCell ref="N170:Q170"/>
    <mergeCell ref="F171:I171"/>
    <mergeCell ref="F172:I172"/>
    <mergeCell ref="L172:M172"/>
    <mergeCell ref="N172:Q172"/>
    <mergeCell ref="L169:M169"/>
    <mergeCell ref="L171:M171"/>
    <mergeCell ref="F165:I165"/>
    <mergeCell ref="F166:I166"/>
    <mergeCell ref="L166:M166"/>
    <mergeCell ref="N166:Q166"/>
    <mergeCell ref="F167:I167"/>
    <mergeCell ref="F168:I168"/>
    <mergeCell ref="L165:M165"/>
    <mergeCell ref="L167:M167"/>
    <mergeCell ref="L168:M168"/>
    <mergeCell ref="F161:I161"/>
    <mergeCell ref="F162:I162"/>
    <mergeCell ref="F163:I163"/>
    <mergeCell ref="F164:I164"/>
    <mergeCell ref="L164:M164"/>
    <mergeCell ref="N164:Q164"/>
    <mergeCell ref="L161:M161"/>
    <mergeCell ref="L162:M162"/>
    <mergeCell ref="L163:M163"/>
    <mergeCell ref="F157:I157"/>
    <mergeCell ref="F158:I158"/>
    <mergeCell ref="L158:M158"/>
    <mergeCell ref="N158:Q158"/>
    <mergeCell ref="F159:I159"/>
    <mergeCell ref="F160:I160"/>
    <mergeCell ref="L160:M160"/>
    <mergeCell ref="N160:Q160"/>
    <mergeCell ref="L157:M157"/>
    <mergeCell ref="L159:M159"/>
    <mergeCell ref="F153:I153"/>
    <mergeCell ref="F154:I154"/>
    <mergeCell ref="L154:M154"/>
    <mergeCell ref="N154:Q154"/>
    <mergeCell ref="F155:I155"/>
    <mergeCell ref="F156:I156"/>
    <mergeCell ref="L156:M156"/>
    <mergeCell ref="N156:Q156"/>
    <mergeCell ref="L153:M153"/>
    <mergeCell ref="L155:M155"/>
    <mergeCell ref="F149:I149"/>
    <mergeCell ref="F150:I150"/>
    <mergeCell ref="L150:M150"/>
    <mergeCell ref="N150:Q150"/>
    <mergeCell ref="F151:I151"/>
    <mergeCell ref="F152:I152"/>
    <mergeCell ref="L152:M152"/>
    <mergeCell ref="N152:Q152"/>
    <mergeCell ref="L149:M149"/>
    <mergeCell ref="L151:M151"/>
    <mergeCell ref="F146:I146"/>
    <mergeCell ref="F147:I147"/>
    <mergeCell ref="L147:M147"/>
    <mergeCell ref="N147:Q147"/>
    <mergeCell ref="F148:I148"/>
    <mergeCell ref="L148:M148"/>
    <mergeCell ref="N148:Q148"/>
    <mergeCell ref="L146:M146"/>
    <mergeCell ref="F142:I142"/>
    <mergeCell ref="F143:I143"/>
    <mergeCell ref="L143:M143"/>
    <mergeCell ref="N143:Q143"/>
    <mergeCell ref="F144:I144"/>
    <mergeCell ref="F145:I145"/>
    <mergeCell ref="L145:M145"/>
    <mergeCell ref="F138:I138"/>
    <mergeCell ref="F139:I139"/>
    <mergeCell ref="L139:M139"/>
    <mergeCell ref="N139:Q139"/>
    <mergeCell ref="F140:I140"/>
    <mergeCell ref="F141:I141"/>
    <mergeCell ref="L141:M141"/>
    <mergeCell ref="N141:Q141"/>
    <mergeCell ref="N132:Q132"/>
    <mergeCell ref="F133:I133"/>
    <mergeCell ref="F134:I134"/>
    <mergeCell ref="F135:I135"/>
    <mergeCell ref="F136:I136"/>
    <mergeCell ref="F137:I137"/>
    <mergeCell ref="L137:M137"/>
    <mergeCell ref="N137:Q137"/>
    <mergeCell ref="L133:M133"/>
    <mergeCell ref="L134:M134"/>
    <mergeCell ref="F128:I128"/>
    <mergeCell ref="F129:I129"/>
    <mergeCell ref="F130:I130"/>
    <mergeCell ref="F131:I131"/>
    <mergeCell ref="F132:I132"/>
    <mergeCell ref="L132:M132"/>
    <mergeCell ref="L128:M128"/>
    <mergeCell ref="L129:M129"/>
    <mergeCell ref="L130:M130"/>
    <mergeCell ref="L131:M131"/>
    <mergeCell ref="F124:I124"/>
    <mergeCell ref="F125:I125"/>
    <mergeCell ref="L125:M125"/>
    <mergeCell ref="N125:Q125"/>
    <mergeCell ref="F126:I126"/>
    <mergeCell ref="F127:I127"/>
    <mergeCell ref="L127:M127"/>
    <mergeCell ref="N127:Q127"/>
    <mergeCell ref="L124:M124"/>
    <mergeCell ref="L126:M126"/>
    <mergeCell ref="F121:I121"/>
    <mergeCell ref="F122:I122"/>
    <mergeCell ref="L122:M122"/>
    <mergeCell ref="N122:Q122"/>
    <mergeCell ref="F123:I123"/>
    <mergeCell ref="L123:M123"/>
    <mergeCell ref="N123:Q123"/>
    <mergeCell ref="L121:M121"/>
    <mergeCell ref="N117:Q117"/>
    <mergeCell ref="N118:Q118"/>
    <mergeCell ref="N119:Q119"/>
    <mergeCell ref="F120:I120"/>
    <mergeCell ref="L120:M120"/>
    <mergeCell ref="N120:Q120"/>
    <mergeCell ref="F108:P108"/>
    <mergeCell ref="F109:P109"/>
    <mergeCell ref="M111:P111"/>
    <mergeCell ref="M113:Q113"/>
    <mergeCell ref="M114:Q114"/>
    <mergeCell ref="F116:I116"/>
    <mergeCell ref="L116:M116"/>
    <mergeCell ref="N116:Q116"/>
    <mergeCell ref="N94:Q94"/>
    <mergeCell ref="N95:Q95"/>
    <mergeCell ref="N96:Q96"/>
    <mergeCell ref="N98:Q98"/>
    <mergeCell ref="L100:Q100"/>
    <mergeCell ref="C106:Q106"/>
    <mergeCell ref="N88:Q88"/>
    <mergeCell ref="N89:Q89"/>
    <mergeCell ref="N90:Q90"/>
    <mergeCell ref="N91:Q91"/>
    <mergeCell ref="N92:Q92"/>
    <mergeCell ref="N93:Q93"/>
    <mergeCell ref="F78:P78"/>
    <mergeCell ref="F79:P79"/>
    <mergeCell ref="M81:P81"/>
    <mergeCell ref="M83:Q83"/>
    <mergeCell ref="M84:Q84"/>
    <mergeCell ref="C86:G86"/>
    <mergeCell ref="N86:Q86"/>
    <mergeCell ref="H35:J35"/>
    <mergeCell ref="M35:P35"/>
    <mergeCell ref="H36:J36"/>
    <mergeCell ref="M36:P36"/>
    <mergeCell ref="L38:P38"/>
    <mergeCell ref="C76:Q76"/>
    <mergeCell ref="M30:P30"/>
    <mergeCell ref="H32:J32"/>
    <mergeCell ref="M32:P32"/>
    <mergeCell ref="H33:J33"/>
    <mergeCell ref="M33:P33"/>
    <mergeCell ref="H34:J34"/>
    <mergeCell ref="M34:P34"/>
    <mergeCell ref="O18:P18"/>
    <mergeCell ref="O20:P20"/>
    <mergeCell ref="O21:P21"/>
    <mergeCell ref="E24:L24"/>
    <mergeCell ref="M27:P27"/>
    <mergeCell ref="M28:P28"/>
    <mergeCell ref="O9:P9"/>
    <mergeCell ref="O11:P11"/>
    <mergeCell ref="O12:P12"/>
    <mergeCell ref="O14:P14"/>
    <mergeCell ref="O15:P15"/>
    <mergeCell ref="O17:P17"/>
    <mergeCell ref="H1:K1"/>
    <mergeCell ref="C2:Q2"/>
    <mergeCell ref="S2:AC2"/>
    <mergeCell ref="C4:Q4"/>
    <mergeCell ref="F6:P6"/>
    <mergeCell ref="F7:P7"/>
  </mergeCells>
  <hyperlinks>
    <hyperlink ref="F1:G1" location="C2" display="1) Krycí list rozpočtu"/>
    <hyperlink ref="H1:K1" location="C86" display="2) Rekapitulace rozpočtu"/>
    <hyperlink ref="L1" location="C116" display="3) Rozpočet"/>
    <hyperlink ref="S1:T1" location="'Rekapitulace stavby'!C2" display="Rekapitulace stavby"/>
  </hyperlinks>
  <pageMargins left="0.58333330000000005" right="0.58333330000000005" top="0.5" bottom="0.46666669999999999" header="0" footer="0"/>
  <pageSetup paperSize="9" fitToHeight="100" blackAndWhite="1"/>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2"/>
  <cols>
    <col min="1" max="1" width="8.28515625" style="221" customWidth="1"/>
    <col min="2" max="2" width="1.7109375" style="221" customWidth="1"/>
    <col min="3" max="4" width="5" style="221" customWidth="1"/>
    <col min="5" max="5" width="11.7109375" style="221" customWidth="1"/>
    <col min="6" max="6" width="9.140625" style="221" customWidth="1"/>
    <col min="7" max="7" width="5" style="221" customWidth="1"/>
    <col min="8" max="8" width="77.85546875" style="221" customWidth="1"/>
    <col min="9" max="10" width="20" style="221" customWidth="1"/>
    <col min="11" max="11" width="1.7109375" style="221" customWidth="1"/>
  </cols>
  <sheetData>
    <row r="1" spans="2:11" ht="37.5" customHeight="1"/>
    <row r="2" spans="2:11" ht="7.5" customHeight="1">
      <c r="B2" s="222"/>
      <c r="C2" s="223"/>
      <c r="D2" s="223"/>
      <c r="E2" s="223"/>
      <c r="F2" s="223"/>
      <c r="G2" s="223"/>
      <c r="H2" s="223"/>
      <c r="I2" s="223"/>
      <c r="J2" s="223"/>
      <c r="K2" s="224"/>
    </row>
    <row r="3" spans="2:11" s="13" customFormat="1" ht="45" customHeight="1">
      <c r="B3" s="225"/>
      <c r="C3" s="348" t="s">
        <v>1226</v>
      </c>
      <c r="D3" s="348"/>
      <c r="E3" s="348"/>
      <c r="F3" s="348"/>
      <c r="G3" s="348"/>
      <c r="H3" s="348"/>
      <c r="I3" s="348"/>
      <c r="J3" s="348"/>
      <c r="K3" s="226"/>
    </row>
    <row r="4" spans="2:11" ht="25.5" customHeight="1">
      <c r="B4" s="227"/>
      <c r="C4" s="352" t="s">
        <v>1227</v>
      </c>
      <c r="D4" s="352"/>
      <c r="E4" s="352"/>
      <c r="F4" s="352"/>
      <c r="G4" s="352"/>
      <c r="H4" s="352"/>
      <c r="I4" s="352"/>
      <c r="J4" s="352"/>
      <c r="K4" s="228"/>
    </row>
    <row r="5" spans="2:11" ht="5.25" customHeight="1">
      <c r="B5" s="227"/>
      <c r="C5" s="229"/>
      <c r="D5" s="229"/>
      <c r="E5" s="229"/>
      <c r="F5" s="229"/>
      <c r="G5" s="229"/>
      <c r="H5" s="229"/>
      <c r="I5" s="229"/>
      <c r="J5" s="229"/>
      <c r="K5" s="228"/>
    </row>
    <row r="6" spans="2:11" ht="15" customHeight="1">
      <c r="B6" s="227"/>
      <c r="C6" s="351" t="s">
        <v>1228</v>
      </c>
      <c r="D6" s="351"/>
      <c r="E6" s="351"/>
      <c r="F6" s="351"/>
      <c r="G6" s="351"/>
      <c r="H6" s="351"/>
      <c r="I6" s="351"/>
      <c r="J6" s="351"/>
      <c r="K6" s="228"/>
    </row>
    <row r="7" spans="2:11" ht="15" customHeight="1">
      <c r="B7" s="231"/>
      <c r="C7" s="351" t="s">
        <v>1229</v>
      </c>
      <c r="D7" s="351"/>
      <c r="E7" s="351"/>
      <c r="F7" s="351"/>
      <c r="G7" s="351"/>
      <c r="H7" s="351"/>
      <c r="I7" s="351"/>
      <c r="J7" s="351"/>
      <c r="K7" s="228"/>
    </row>
    <row r="8" spans="2:11" ht="12.75" customHeight="1">
      <c r="B8" s="231"/>
      <c r="C8" s="230"/>
      <c r="D8" s="230"/>
      <c r="E8" s="230"/>
      <c r="F8" s="230"/>
      <c r="G8" s="230"/>
      <c r="H8" s="230"/>
      <c r="I8" s="230"/>
      <c r="J8" s="230"/>
      <c r="K8" s="228"/>
    </row>
    <row r="9" spans="2:11" ht="15" customHeight="1">
      <c r="B9" s="231"/>
      <c r="C9" s="351" t="s">
        <v>1230</v>
      </c>
      <c r="D9" s="351"/>
      <c r="E9" s="351"/>
      <c r="F9" s="351"/>
      <c r="G9" s="351"/>
      <c r="H9" s="351"/>
      <c r="I9" s="351"/>
      <c r="J9" s="351"/>
      <c r="K9" s="228"/>
    </row>
    <row r="10" spans="2:11" ht="15" customHeight="1">
      <c r="B10" s="231"/>
      <c r="C10" s="230"/>
      <c r="D10" s="351" t="s">
        <v>1231</v>
      </c>
      <c r="E10" s="351"/>
      <c r="F10" s="351"/>
      <c r="G10" s="351"/>
      <c r="H10" s="351"/>
      <c r="I10" s="351"/>
      <c r="J10" s="351"/>
      <c r="K10" s="228"/>
    </row>
    <row r="11" spans="2:11" ht="15" customHeight="1">
      <c r="B11" s="231"/>
      <c r="C11" s="232"/>
      <c r="D11" s="351" t="s">
        <v>1232</v>
      </c>
      <c r="E11" s="351"/>
      <c r="F11" s="351"/>
      <c r="G11" s="351"/>
      <c r="H11" s="351"/>
      <c r="I11" s="351"/>
      <c r="J11" s="351"/>
      <c r="K11" s="228"/>
    </row>
    <row r="12" spans="2:11" ht="12.75" customHeight="1">
      <c r="B12" s="231"/>
      <c r="C12" s="232"/>
      <c r="D12" s="232"/>
      <c r="E12" s="232"/>
      <c r="F12" s="232"/>
      <c r="G12" s="232"/>
      <c r="H12" s="232"/>
      <c r="I12" s="232"/>
      <c r="J12" s="232"/>
      <c r="K12" s="228"/>
    </row>
    <row r="13" spans="2:11" ht="15" customHeight="1">
      <c r="B13" s="231"/>
      <c r="C13" s="232"/>
      <c r="D13" s="351" t="s">
        <v>1233</v>
      </c>
      <c r="E13" s="351"/>
      <c r="F13" s="351"/>
      <c r="G13" s="351"/>
      <c r="H13" s="351"/>
      <c r="I13" s="351"/>
      <c r="J13" s="351"/>
      <c r="K13" s="228"/>
    </row>
    <row r="14" spans="2:11" ht="15" customHeight="1">
      <c r="B14" s="231"/>
      <c r="C14" s="232"/>
      <c r="D14" s="351" t="s">
        <v>1234</v>
      </c>
      <c r="E14" s="351"/>
      <c r="F14" s="351"/>
      <c r="G14" s="351"/>
      <c r="H14" s="351"/>
      <c r="I14" s="351"/>
      <c r="J14" s="351"/>
      <c r="K14" s="228"/>
    </row>
    <row r="15" spans="2:11" ht="15" customHeight="1">
      <c r="B15" s="231"/>
      <c r="C15" s="232"/>
      <c r="D15" s="351" t="s">
        <v>1235</v>
      </c>
      <c r="E15" s="351"/>
      <c r="F15" s="351"/>
      <c r="G15" s="351"/>
      <c r="H15" s="351"/>
      <c r="I15" s="351"/>
      <c r="J15" s="351"/>
      <c r="K15" s="228"/>
    </row>
    <row r="16" spans="2:11" ht="15" customHeight="1">
      <c r="B16" s="231"/>
      <c r="C16" s="232"/>
      <c r="D16" s="232"/>
      <c r="E16" s="233" t="s">
        <v>78</v>
      </c>
      <c r="F16" s="351" t="s">
        <v>1236</v>
      </c>
      <c r="G16" s="351"/>
      <c r="H16" s="351"/>
      <c r="I16" s="351"/>
      <c r="J16" s="351"/>
      <c r="K16" s="228"/>
    </row>
    <row r="17" spans="2:11" ht="15" customHeight="1">
      <c r="B17" s="231"/>
      <c r="C17" s="232"/>
      <c r="D17" s="232"/>
      <c r="E17" s="233" t="s">
        <v>1237</v>
      </c>
      <c r="F17" s="351" t="s">
        <v>1238</v>
      </c>
      <c r="G17" s="351"/>
      <c r="H17" s="351"/>
      <c r="I17" s="351"/>
      <c r="J17" s="351"/>
      <c r="K17" s="228"/>
    </row>
    <row r="18" spans="2:11" ht="15" customHeight="1">
      <c r="B18" s="231"/>
      <c r="C18" s="232"/>
      <c r="D18" s="232"/>
      <c r="E18" s="233" t="s">
        <v>1239</v>
      </c>
      <c r="F18" s="351" t="s">
        <v>1240</v>
      </c>
      <c r="G18" s="351"/>
      <c r="H18" s="351"/>
      <c r="I18" s="351"/>
      <c r="J18" s="351"/>
      <c r="K18" s="228"/>
    </row>
    <row r="19" spans="2:11" ht="15" customHeight="1">
      <c r="B19" s="231"/>
      <c r="C19" s="232"/>
      <c r="D19" s="232"/>
      <c r="E19" s="233" t="s">
        <v>1241</v>
      </c>
      <c r="F19" s="351" t="s">
        <v>1242</v>
      </c>
      <c r="G19" s="351"/>
      <c r="H19" s="351"/>
      <c r="I19" s="351"/>
      <c r="J19" s="351"/>
      <c r="K19" s="228"/>
    </row>
    <row r="20" spans="2:11" ht="15" customHeight="1">
      <c r="B20" s="231"/>
      <c r="C20" s="232"/>
      <c r="D20" s="232"/>
      <c r="E20" s="233" t="s">
        <v>897</v>
      </c>
      <c r="F20" s="351" t="s">
        <v>898</v>
      </c>
      <c r="G20" s="351"/>
      <c r="H20" s="351"/>
      <c r="I20" s="351"/>
      <c r="J20" s="351"/>
      <c r="K20" s="228"/>
    </row>
    <row r="21" spans="2:11" ht="15" customHeight="1">
      <c r="B21" s="231"/>
      <c r="C21" s="232"/>
      <c r="D21" s="232"/>
      <c r="E21" s="233" t="s">
        <v>1243</v>
      </c>
      <c r="F21" s="351" t="s">
        <v>1244</v>
      </c>
      <c r="G21" s="351"/>
      <c r="H21" s="351"/>
      <c r="I21" s="351"/>
      <c r="J21" s="351"/>
      <c r="K21" s="228"/>
    </row>
    <row r="22" spans="2:11" ht="12.75" customHeight="1">
      <c r="B22" s="231"/>
      <c r="C22" s="232"/>
      <c r="D22" s="232"/>
      <c r="E22" s="232"/>
      <c r="F22" s="232"/>
      <c r="G22" s="232"/>
      <c r="H22" s="232"/>
      <c r="I22" s="232"/>
      <c r="J22" s="232"/>
      <c r="K22" s="228"/>
    </row>
    <row r="23" spans="2:11" ht="15" customHeight="1">
      <c r="B23" s="231"/>
      <c r="C23" s="351" t="s">
        <v>1245</v>
      </c>
      <c r="D23" s="351"/>
      <c r="E23" s="351"/>
      <c r="F23" s="351"/>
      <c r="G23" s="351"/>
      <c r="H23" s="351"/>
      <c r="I23" s="351"/>
      <c r="J23" s="351"/>
      <c r="K23" s="228"/>
    </row>
    <row r="24" spans="2:11" ht="15" customHeight="1">
      <c r="B24" s="231"/>
      <c r="C24" s="351" t="s">
        <v>1246</v>
      </c>
      <c r="D24" s="351"/>
      <c r="E24" s="351"/>
      <c r="F24" s="351"/>
      <c r="G24" s="351"/>
      <c r="H24" s="351"/>
      <c r="I24" s="351"/>
      <c r="J24" s="351"/>
      <c r="K24" s="228"/>
    </row>
    <row r="25" spans="2:11" ht="15" customHeight="1">
      <c r="B25" s="231"/>
      <c r="C25" s="230"/>
      <c r="D25" s="351" t="s">
        <v>1247</v>
      </c>
      <c r="E25" s="351"/>
      <c r="F25" s="351"/>
      <c r="G25" s="351"/>
      <c r="H25" s="351"/>
      <c r="I25" s="351"/>
      <c r="J25" s="351"/>
      <c r="K25" s="228"/>
    </row>
    <row r="26" spans="2:11" ht="15" customHeight="1">
      <c r="B26" s="231"/>
      <c r="C26" s="232"/>
      <c r="D26" s="351" t="s">
        <v>1248</v>
      </c>
      <c r="E26" s="351"/>
      <c r="F26" s="351"/>
      <c r="G26" s="351"/>
      <c r="H26" s="351"/>
      <c r="I26" s="351"/>
      <c r="J26" s="351"/>
      <c r="K26" s="228"/>
    </row>
    <row r="27" spans="2:11" ht="12.75" customHeight="1">
      <c r="B27" s="231"/>
      <c r="C27" s="232"/>
      <c r="D27" s="232"/>
      <c r="E27" s="232"/>
      <c r="F27" s="232"/>
      <c r="G27" s="232"/>
      <c r="H27" s="232"/>
      <c r="I27" s="232"/>
      <c r="J27" s="232"/>
      <c r="K27" s="228"/>
    </row>
    <row r="28" spans="2:11" ht="15" customHeight="1">
      <c r="B28" s="231"/>
      <c r="C28" s="232"/>
      <c r="D28" s="351" t="s">
        <v>1249</v>
      </c>
      <c r="E28" s="351"/>
      <c r="F28" s="351"/>
      <c r="G28" s="351"/>
      <c r="H28" s="351"/>
      <c r="I28" s="351"/>
      <c r="J28" s="351"/>
      <c r="K28" s="228"/>
    </row>
    <row r="29" spans="2:11" ht="15" customHeight="1">
      <c r="B29" s="231"/>
      <c r="C29" s="232"/>
      <c r="D29" s="351" t="s">
        <v>1250</v>
      </c>
      <c r="E29" s="351"/>
      <c r="F29" s="351"/>
      <c r="G29" s="351"/>
      <c r="H29" s="351"/>
      <c r="I29" s="351"/>
      <c r="J29" s="351"/>
      <c r="K29" s="228"/>
    </row>
    <row r="30" spans="2:11" ht="12.75" customHeight="1">
      <c r="B30" s="231"/>
      <c r="C30" s="232"/>
      <c r="D30" s="232"/>
      <c r="E30" s="232"/>
      <c r="F30" s="232"/>
      <c r="G30" s="232"/>
      <c r="H30" s="232"/>
      <c r="I30" s="232"/>
      <c r="J30" s="232"/>
      <c r="K30" s="228"/>
    </row>
    <row r="31" spans="2:11" ht="15" customHeight="1">
      <c r="B31" s="231"/>
      <c r="C31" s="232"/>
      <c r="D31" s="351" t="s">
        <v>1251</v>
      </c>
      <c r="E31" s="351"/>
      <c r="F31" s="351"/>
      <c r="G31" s="351"/>
      <c r="H31" s="351"/>
      <c r="I31" s="351"/>
      <c r="J31" s="351"/>
      <c r="K31" s="228"/>
    </row>
    <row r="32" spans="2:11" ht="15" customHeight="1">
      <c r="B32" s="231"/>
      <c r="C32" s="232"/>
      <c r="D32" s="351" t="s">
        <v>1252</v>
      </c>
      <c r="E32" s="351"/>
      <c r="F32" s="351"/>
      <c r="G32" s="351"/>
      <c r="H32" s="351"/>
      <c r="I32" s="351"/>
      <c r="J32" s="351"/>
      <c r="K32" s="228"/>
    </row>
    <row r="33" spans="2:11" ht="15" customHeight="1">
      <c r="B33" s="231"/>
      <c r="C33" s="232"/>
      <c r="D33" s="351" t="s">
        <v>1253</v>
      </c>
      <c r="E33" s="351"/>
      <c r="F33" s="351"/>
      <c r="G33" s="351"/>
      <c r="H33" s="351"/>
      <c r="I33" s="351"/>
      <c r="J33" s="351"/>
      <c r="K33" s="228"/>
    </row>
    <row r="34" spans="2:11" ht="15" customHeight="1">
      <c r="B34" s="231"/>
      <c r="C34" s="232"/>
      <c r="D34" s="230"/>
      <c r="E34" s="234" t="s">
        <v>118</v>
      </c>
      <c r="F34" s="230"/>
      <c r="G34" s="351" t="s">
        <v>1254</v>
      </c>
      <c r="H34" s="351"/>
      <c r="I34" s="351"/>
      <c r="J34" s="351"/>
      <c r="K34" s="228"/>
    </row>
    <row r="35" spans="2:11" ht="30.75" customHeight="1">
      <c r="B35" s="231"/>
      <c r="C35" s="232"/>
      <c r="D35" s="230"/>
      <c r="E35" s="234" t="s">
        <v>1255</v>
      </c>
      <c r="F35" s="230"/>
      <c r="G35" s="351" t="s">
        <v>1256</v>
      </c>
      <c r="H35" s="351"/>
      <c r="I35" s="351"/>
      <c r="J35" s="351"/>
      <c r="K35" s="228"/>
    </row>
    <row r="36" spans="2:11" ht="15" customHeight="1">
      <c r="B36" s="231"/>
      <c r="C36" s="232"/>
      <c r="D36" s="230"/>
      <c r="E36" s="234" t="s">
        <v>52</v>
      </c>
      <c r="F36" s="230"/>
      <c r="G36" s="351" t="s">
        <v>1257</v>
      </c>
      <c r="H36" s="351"/>
      <c r="I36" s="351"/>
      <c r="J36" s="351"/>
      <c r="K36" s="228"/>
    </row>
    <row r="37" spans="2:11" ht="15" customHeight="1">
      <c r="B37" s="231"/>
      <c r="C37" s="232"/>
      <c r="D37" s="230"/>
      <c r="E37" s="234" t="s">
        <v>119</v>
      </c>
      <c r="F37" s="230"/>
      <c r="G37" s="351" t="s">
        <v>1258</v>
      </c>
      <c r="H37" s="351"/>
      <c r="I37" s="351"/>
      <c r="J37" s="351"/>
      <c r="K37" s="228"/>
    </row>
    <row r="38" spans="2:11" ht="15" customHeight="1">
      <c r="B38" s="231"/>
      <c r="C38" s="232"/>
      <c r="D38" s="230"/>
      <c r="E38" s="234" t="s">
        <v>120</v>
      </c>
      <c r="F38" s="230"/>
      <c r="G38" s="351" t="s">
        <v>1259</v>
      </c>
      <c r="H38" s="351"/>
      <c r="I38" s="351"/>
      <c r="J38" s="351"/>
      <c r="K38" s="228"/>
    </row>
    <row r="39" spans="2:11" ht="15" customHeight="1">
      <c r="B39" s="231"/>
      <c r="C39" s="232"/>
      <c r="D39" s="230"/>
      <c r="E39" s="234" t="s">
        <v>121</v>
      </c>
      <c r="F39" s="230"/>
      <c r="G39" s="351" t="s">
        <v>1260</v>
      </c>
      <c r="H39" s="351"/>
      <c r="I39" s="351"/>
      <c r="J39" s="351"/>
      <c r="K39" s="228"/>
    </row>
    <row r="40" spans="2:11" ht="15" customHeight="1">
      <c r="B40" s="231"/>
      <c r="C40" s="232"/>
      <c r="D40" s="230"/>
      <c r="E40" s="234" t="s">
        <v>1261</v>
      </c>
      <c r="F40" s="230"/>
      <c r="G40" s="351" t="s">
        <v>1262</v>
      </c>
      <c r="H40" s="351"/>
      <c r="I40" s="351"/>
      <c r="J40" s="351"/>
      <c r="K40" s="228"/>
    </row>
    <row r="41" spans="2:11" ht="15" customHeight="1">
      <c r="B41" s="231"/>
      <c r="C41" s="232"/>
      <c r="D41" s="230"/>
      <c r="E41" s="234"/>
      <c r="F41" s="230"/>
      <c r="G41" s="351" t="s">
        <v>1263</v>
      </c>
      <c r="H41" s="351"/>
      <c r="I41" s="351"/>
      <c r="J41" s="351"/>
      <c r="K41" s="228"/>
    </row>
    <row r="42" spans="2:11" ht="15" customHeight="1">
      <c r="B42" s="231"/>
      <c r="C42" s="232"/>
      <c r="D42" s="230"/>
      <c r="E42" s="234" t="s">
        <v>1264</v>
      </c>
      <c r="F42" s="230"/>
      <c r="G42" s="351" t="s">
        <v>1265</v>
      </c>
      <c r="H42" s="351"/>
      <c r="I42" s="351"/>
      <c r="J42" s="351"/>
      <c r="K42" s="228"/>
    </row>
    <row r="43" spans="2:11" ht="15" customHeight="1">
      <c r="B43" s="231"/>
      <c r="C43" s="232"/>
      <c r="D43" s="230"/>
      <c r="E43" s="234" t="s">
        <v>123</v>
      </c>
      <c r="F43" s="230"/>
      <c r="G43" s="351" t="s">
        <v>1266</v>
      </c>
      <c r="H43" s="351"/>
      <c r="I43" s="351"/>
      <c r="J43" s="351"/>
      <c r="K43" s="228"/>
    </row>
    <row r="44" spans="2:11" ht="12.75" customHeight="1">
      <c r="B44" s="231"/>
      <c r="C44" s="232"/>
      <c r="D44" s="230"/>
      <c r="E44" s="230"/>
      <c r="F44" s="230"/>
      <c r="G44" s="230"/>
      <c r="H44" s="230"/>
      <c r="I44" s="230"/>
      <c r="J44" s="230"/>
      <c r="K44" s="228"/>
    </row>
    <row r="45" spans="2:11" ht="15" customHeight="1">
      <c r="B45" s="231"/>
      <c r="C45" s="232"/>
      <c r="D45" s="351" t="s">
        <v>1267</v>
      </c>
      <c r="E45" s="351"/>
      <c r="F45" s="351"/>
      <c r="G45" s="351"/>
      <c r="H45" s="351"/>
      <c r="I45" s="351"/>
      <c r="J45" s="351"/>
      <c r="K45" s="228"/>
    </row>
    <row r="46" spans="2:11" ht="15" customHeight="1">
      <c r="B46" s="231"/>
      <c r="C46" s="232"/>
      <c r="D46" s="232"/>
      <c r="E46" s="351" t="s">
        <v>1268</v>
      </c>
      <c r="F46" s="351"/>
      <c r="G46" s="351"/>
      <c r="H46" s="351"/>
      <c r="I46" s="351"/>
      <c r="J46" s="351"/>
      <c r="K46" s="228"/>
    </row>
    <row r="47" spans="2:11" ht="15" customHeight="1">
      <c r="B47" s="231"/>
      <c r="C47" s="232"/>
      <c r="D47" s="232"/>
      <c r="E47" s="351" t="s">
        <v>1269</v>
      </c>
      <c r="F47" s="351"/>
      <c r="G47" s="351"/>
      <c r="H47" s="351"/>
      <c r="I47" s="351"/>
      <c r="J47" s="351"/>
      <c r="K47" s="228"/>
    </row>
    <row r="48" spans="2:11" ht="15" customHeight="1">
      <c r="B48" s="231"/>
      <c r="C48" s="232"/>
      <c r="D48" s="232"/>
      <c r="E48" s="351" t="s">
        <v>1270</v>
      </c>
      <c r="F48" s="351"/>
      <c r="G48" s="351"/>
      <c r="H48" s="351"/>
      <c r="I48" s="351"/>
      <c r="J48" s="351"/>
      <c r="K48" s="228"/>
    </row>
    <row r="49" spans="2:11" ht="15" customHeight="1">
      <c r="B49" s="231"/>
      <c r="C49" s="232"/>
      <c r="D49" s="351" t="s">
        <v>1271</v>
      </c>
      <c r="E49" s="351"/>
      <c r="F49" s="351"/>
      <c r="G49" s="351"/>
      <c r="H49" s="351"/>
      <c r="I49" s="351"/>
      <c r="J49" s="351"/>
      <c r="K49" s="228"/>
    </row>
    <row r="50" spans="2:11" ht="25.5" customHeight="1">
      <c r="B50" s="227"/>
      <c r="C50" s="352" t="s">
        <v>1272</v>
      </c>
      <c r="D50" s="352"/>
      <c r="E50" s="352"/>
      <c r="F50" s="352"/>
      <c r="G50" s="352"/>
      <c r="H50" s="352"/>
      <c r="I50" s="352"/>
      <c r="J50" s="352"/>
      <c r="K50" s="228"/>
    </row>
    <row r="51" spans="2:11" ht="5.25" customHeight="1">
      <c r="B51" s="227"/>
      <c r="C51" s="229"/>
      <c r="D51" s="229"/>
      <c r="E51" s="229"/>
      <c r="F51" s="229"/>
      <c r="G51" s="229"/>
      <c r="H51" s="229"/>
      <c r="I51" s="229"/>
      <c r="J51" s="229"/>
      <c r="K51" s="228"/>
    </row>
    <row r="52" spans="2:11" ht="15" customHeight="1">
      <c r="B52" s="227"/>
      <c r="C52" s="351" t="s">
        <v>1273</v>
      </c>
      <c r="D52" s="351"/>
      <c r="E52" s="351"/>
      <c r="F52" s="351"/>
      <c r="G52" s="351"/>
      <c r="H52" s="351"/>
      <c r="I52" s="351"/>
      <c r="J52" s="351"/>
      <c r="K52" s="228"/>
    </row>
    <row r="53" spans="2:11" ht="15" customHeight="1">
      <c r="B53" s="227"/>
      <c r="C53" s="351" t="s">
        <v>1274</v>
      </c>
      <c r="D53" s="351"/>
      <c r="E53" s="351"/>
      <c r="F53" s="351"/>
      <c r="G53" s="351"/>
      <c r="H53" s="351"/>
      <c r="I53" s="351"/>
      <c r="J53" s="351"/>
      <c r="K53" s="228"/>
    </row>
    <row r="54" spans="2:11" ht="12.75" customHeight="1">
      <c r="B54" s="227"/>
      <c r="C54" s="230"/>
      <c r="D54" s="230"/>
      <c r="E54" s="230"/>
      <c r="F54" s="230"/>
      <c r="G54" s="230"/>
      <c r="H54" s="230"/>
      <c r="I54" s="230"/>
      <c r="J54" s="230"/>
      <c r="K54" s="228"/>
    </row>
    <row r="55" spans="2:11" ht="15" customHeight="1">
      <c r="B55" s="227"/>
      <c r="C55" s="351" t="s">
        <v>1275</v>
      </c>
      <c r="D55" s="351"/>
      <c r="E55" s="351"/>
      <c r="F55" s="351"/>
      <c r="G55" s="351"/>
      <c r="H55" s="351"/>
      <c r="I55" s="351"/>
      <c r="J55" s="351"/>
      <c r="K55" s="228"/>
    </row>
    <row r="56" spans="2:11" ht="15" customHeight="1">
      <c r="B56" s="227"/>
      <c r="C56" s="232"/>
      <c r="D56" s="351" t="s">
        <v>1276</v>
      </c>
      <c r="E56" s="351"/>
      <c r="F56" s="351"/>
      <c r="G56" s="351"/>
      <c r="H56" s="351"/>
      <c r="I56" s="351"/>
      <c r="J56" s="351"/>
      <c r="K56" s="228"/>
    </row>
    <row r="57" spans="2:11" ht="15" customHeight="1">
      <c r="B57" s="227"/>
      <c r="C57" s="232"/>
      <c r="D57" s="351" t="s">
        <v>1277</v>
      </c>
      <c r="E57" s="351"/>
      <c r="F57" s="351"/>
      <c r="G57" s="351"/>
      <c r="H57" s="351"/>
      <c r="I57" s="351"/>
      <c r="J57" s="351"/>
      <c r="K57" s="228"/>
    </row>
    <row r="58" spans="2:11" ht="15" customHeight="1">
      <c r="B58" s="227"/>
      <c r="C58" s="232"/>
      <c r="D58" s="351" t="s">
        <v>1278</v>
      </c>
      <c r="E58" s="351"/>
      <c r="F58" s="351"/>
      <c r="G58" s="351"/>
      <c r="H58" s="351"/>
      <c r="I58" s="351"/>
      <c r="J58" s="351"/>
      <c r="K58" s="228"/>
    </row>
    <row r="59" spans="2:11" ht="15" customHeight="1">
      <c r="B59" s="227"/>
      <c r="C59" s="232"/>
      <c r="D59" s="351" t="s">
        <v>1279</v>
      </c>
      <c r="E59" s="351"/>
      <c r="F59" s="351"/>
      <c r="G59" s="351"/>
      <c r="H59" s="351"/>
      <c r="I59" s="351"/>
      <c r="J59" s="351"/>
      <c r="K59" s="228"/>
    </row>
    <row r="60" spans="2:11" ht="15" customHeight="1">
      <c r="B60" s="227"/>
      <c r="C60" s="232"/>
      <c r="D60" s="350" t="s">
        <v>1280</v>
      </c>
      <c r="E60" s="350"/>
      <c r="F60" s="350"/>
      <c r="G60" s="350"/>
      <c r="H60" s="350"/>
      <c r="I60" s="350"/>
      <c r="J60" s="350"/>
      <c r="K60" s="228"/>
    </row>
    <row r="61" spans="2:11" ht="15" customHeight="1">
      <c r="B61" s="227"/>
      <c r="C61" s="232"/>
      <c r="D61" s="351" t="s">
        <v>1281</v>
      </c>
      <c r="E61" s="351"/>
      <c r="F61" s="351"/>
      <c r="G61" s="351"/>
      <c r="H61" s="351"/>
      <c r="I61" s="351"/>
      <c r="J61" s="351"/>
      <c r="K61" s="228"/>
    </row>
    <row r="62" spans="2:11" ht="12.75" customHeight="1">
      <c r="B62" s="227"/>
      <c r="C62" s="232"/>
      <c r="D62" s="232"/>
      <c r="E62" s="235"/>
      <c r="F62" s="232"/>
      <c r="G62" s="232"/>
      <c r="H62" s="232"/>
      <c r="I62" s="232"/>
      <c r="J62" s="232"/>
      <c r="K62" s="228"/>
    </row>
    <row r="63" spans="2:11" ht="15" customHeight="1">
      <c r="B63" s="227"/>
      <c r="C63" s="232"/>
      <c r="D63" s="351" t="s">
        <v>1282</v>
      </c>
      <c r="E63" s="351"/>
      <c r="F63" s="351"/>
      <c r="G63" s="351"/>
      <c r="H63" s="351"/>
      <c r="I63" s="351"/>
      <c r="J63" s="351"/>
      <c r="K63" s="228"/>
    </row>
    <row r="64" spans="2:11" ht="15" customHeight="1">
      <c r="B64" s="227"/>
      <c r="C64" s="232"/>
      <c r="D64" s="350" t="s">
        <v>1283</v>
      </c>
      <c r="E64" s="350"/>
      <c r="F64" s="350"/>
      <c r="G64" s="350"/>
      <c r="H64" s="350"/>
      <c r="I64" s="350"/>
      <c r="J64" s="350"/>
      <c r="K64" s="228"/>
    </row>
    <row r="65" spans="2:11" ht="15" customHeight="1">
      <c r="B65" s="227"/>
      <c r="C65" s="232"/>
      <c r="D65" s="351" t="s">
        <v>1284</v>
      </c>
      <c r="E65" s="351"/>
      <c r="F65" s="351"/>
      <c r="G65" s="351"/>
      <c r="H65" s="351"/>
      <c r="I65" s="351"/>
      <c r="J65" s="351"/>
      <c r="K65" s="228"/>
    </row>
    <row r="66" spans="2:11" ht="15" customHeight="1">
      <c r="B66" s="227"/>
      <c r="C66" s="232"/>
      <c r="D66" s="351" t="s">
        <v>1285</v>
      </c>
      <c r="E66" s="351"/>
      <c r="F66" s="351"/>
      <c r="G66" s="351"/>
      <c r="H66" s="351"/>
      <c r="I66" s="351"/>
      <c r="J66" s="351"/>
      <c r="K66" s="228"/>
    </row>
    <row r="67" spans="2:11" ht="15" customHeight="1">
      <c r="B67" s="227"/>
      <c r="C67" s="232"/>
      <c r="D67" s="351" t="s">
        <v>1286</v>
      </c>
      <c r="E67" s="351"/>
      <c r="F67" s="351"/>
      <c r="G67" s="351"/>
      <c r="H67" s="351"/>
      <c r="I67" s="351"/>
      <c r="J67" s="351"/>
      <c r="K67" s="228"/>
    </row>
    <row r="68" spans="2:11" ht="15" customHeight="1">
      <c r="B68" s="227"/>
      <c r="C68" s="232"/>
      <c r="D68" s="351" t="s">
        <v>1287</v>
      </c>
      <c r="E68" s="351"/>
      <c r="F68" s="351"/>
      <c r="G68" s="351"/>
      <c r="H68" s="351"/>
      <c r="I68" s="351"/>
      <c r="J68" s="351"/>
      <c r="K68" s="228"/>
    </row>
    <row r="69" spans="2:11" ht="12.75" customHeight="1">
      <c r="B69" s="236"/>
      <c r="C69" s="237"/>
      <c r="D69" s="237"/>
      <c r="E69" s="237"/>
      <c r="F69" s="237"/>
      <c r="G69" s="237"/>
      <c r="H69" s="237"/>
      <c r="I69" s="237"/>
      <c r="J69" s="237"/>
      <c r="K69" s="238"/>
    </row>
    <row r="70" spans="2:11" ht="18.75" customHeight="1">
      <c r="B70" s="239"/>
      <c r="C70" s="239"/>
      <c r="D70" s="239"/>
      <c r="E70" s="239"/>
      <c r="F70" s="239"/>
      <c r="G70" s="239"/>
      <c r="H70" s="239"/>
      <c r="I70" s="239"/>
      <c r="J70" s="239"/>
      <c r="K70" s="240"/>
    </row>
    <row r="71" spans="2:11" ht="18.75" customHeight="1">
      <c r="B71" s="240"/>
      <c r="C71" s="240"/>
      <c r="D71" s="240"/>
      <c r="E71" s="240"/>
      <c r="F71" s="240"/>
      <c r="G71" s="240"/>
      <c r="H71" s="240"/>
      <c r="I71" s="240"/>
      <c r="J71" s="240"/>
      <c r="K71" s="240"/>
    </row>
    <row r="72" spans="2:11" ht="7.5" customHeight="1">
      <c r="B72" s="241"/>
      <c r="C72" s="242"/>
      <c r="D72" s="242"/>
      <c r="E72" s="242"/>
      <c r="F72" s="242"/>
      <c r="G72" s="242"/>
      <c r="H72" s="242"/>
      <c r="I72" s="242"/>
      <c r="J72" s="242"/>
      <c r="K72" s="243"/>
    </row>
    <row r="73" spans="2:11" ht="45" customHeight="1">
      <c r="B73" s="244"/>
      <c r="C73" s="349" t="s">
        <v>101</v>
      </c>
      <c r="D73" s="349"/>
      <c r="E73" s="349"/>
      <c r="F73" s="349"/>
      <c r="G73" s="349"/>
      <c r="H73" s="349"/>
      <c r="I73" s="349"/>
      <c r="J73" s="349"/>
      <c r="K73" s="245"/>
    </row>
    <row r="74" spans="2:11" ht="17.25" customHeight="1">
      <c r="B74" s="244"/>
      <c r="C74" s="246" t="s">
        <v>1288</v>
      </c>
      <c r="D74" s="246"/>
      <c r="E74" s="246"/>
      <c r="F74" s="246" t="s">
        <v>1289</v>
      </c>
      <c r="G74" s="247"/>
      <c r="H74" s="246" t="s">
        <v>119</v>
      </c>
      <c r="I74" s="246" t="s">
        <v>56</v>
      </c>
      <c r="J74" s="246" t="s">
        <v>1290</v>
      </c>
      <c r="K74" s="245"/>
    </row>
    <row r="75" spans="2:11" ht="17.25" customHeight="1">
      <c r="B75" s="244"/>
      <c r="C75" s="248" t="s">
        <v>1291</v>
      </c>
      <c r="D75" s="248"/>
      <c r="E75" s="248"/>
      <c r="F75" s="249" t="s">
        <v>1292</v>
      </c>
      <c r="G75" s="250"/>
      <c r="H75" s="248"/>
      <c r="I75" s="248"/>
      <c r="J75" s="248" t="s">
        <v>1293</v>
      </c>
      <c r="K75" s="245"/>
    </row>
    <row r="76" spans="2:11" ht="5.25" customHeight="1">
      <c r="B76" s="244"/>
      <c r="C76" s="251"/>
      <c r="D76" s="251"/>
      <c r="E76" s="251"/>
      <c r="F76" s="251"/>
      <c r="G76" s="252"/>
      <c r="H76" s="251"/>
      <c r="I76" s="251"/>
      <c r="J76" s="251"/>
      <c r="K76" s="245"/>
    </row>
    <row r="77" spans="2:11" ht="15" customHeight="1">
      <c r="B77" s="244"/>
      <c r="C77" s="234" t="s">
        <v>52</v>
      </c>
      <c r="D77" s="251"/>
      <c r="E77" s="251"/>
      <c r="F77" s="253" t="s">
        <v>1294</v>
      </c>
      <c r="G77" s="252"/>
      <c r="H77" s="234" t="s">
        <v>1295</v>
      </c>
      <c r="I77" s="234" t="s">
        <v>1296</v>
      </c>
      <c r="J77" s="234">
        <v>20</v>
      </c>
      <c r="K77" s="245"/>
    </row>
    <row r="78" spans="2:11" ht="15" customHeight="1">
      <c r="B78" s="244"/>
      <c r="C78" s="234" t="s">
        <v>1297</v>
      </c>
      <c r="D78" s="234"/>
      <c r="E78" s="234"/>
      <c r="F78" s="253" t="s">
        <v>1294</v>
      </c>
      <c r="G78" s="252"/>
      <c r="H78" s="234" t="s">
        <v>1298</v>
      </c>
      <c r="I78" s="234" t="s">
        <v>1296</v>
      </c>
      <c r="J78" s="234">
        <v>120</v>
      </c>
      <c r="K78" s="245"/>
    </row>
    <row r="79" spans="2:11" ht="15" customHeight="1">
      <c r="B79" s="254"/>
      <c r="C79" s="234" t="s">
        <v>1299</v>
      </c>
      <c r="D79" s="234"/>
      <c r="E79" s="234"/>
      <c r="F79" s="253" t="s">
        <v>1300</v>
      </c>
      <c r="G79" s="252"/>
      <c r="H79" s="234" t="s">
        <v>1301</v>
      </c>
      <c r="I79" s="234" t="s">
        <v>1296</v>
      </c>
      <c r="J79" s="234">
        <v>50</v>
      </c>
      <c r="K79" s="245"/>
    </row>
    <row r="80" spans="2:11" ht="15" customHeight="1">
      <c r="B80" s="254"/>
      <c r="C80" s="234" t="s">
        <v>1302</v>
      </c>
      <c r="D80" s="234"/>
      <c r="E80" s="234"/>
      <c r="F80" s="253" t="s">
        <v>1294</v>
      </c>
      <c r="G80" s="252"/>
      <c r="H80" s="234" t="s">
        <v>1303</v>
      </c>
      <c r="I80" s="234" t="s">
        <v>1304</v>
      </c>
      <c r="J80" s="234"/>
      <c r="K80" s="245"/>
    </row>
    <row r="81" spans="2:11" ht="15" customHeight="1">
      <c r="B81" s="254"/>
      <c r="C81" s="255" t="s">
        <v>1305</v>
      </c>
      <c r="D81" s="255"/>
      <c r="E81" s="255"/>
      <c r="F81" s="256" t="s">
        <v>1300</v>
      </c>
      <c r="G81" s="255"/>
      <c r="H81" s="255" t="s">
        <v>1306</v>
      </c>
      <c r="I81" s="255" t="s">
        <v>1296</v>
      </c>
      <c r="J81" s="255">
        <v>15</v>
      </c>
      <c r="K81" s="245"/>
    </row>
    <row r="82" spans="2:11" ht="15" customHeight="1">
      <c r="B82" s="254"/>
      <c r="C82" s="255" t="s">
        <v>1307</v>
      </c>
      <c r="D82" s="255"/>
      <c r="E82" s="255"/>
      <c r="F82" s="256" t="s">
        <v>1300</v>
      </c>
      <c r="G82" s="255"/>
      <c r="H82" s="255" t="s">
        <v>1308</v>
      </c>
      <c r="I82" s="255" t="s">
        <v>1296</v>
      </c>
      <c r="J82" s="255">
        <v>15</v>
      </c>
      <c r="K82" s="245"/>
    </row>
    <row r="83" spans="2:11" ht="15" customHeight="1">
      <c r="B83" s="254"/>
      <c r="C83" s="255" t="s">
        <v>1309</v>
      </c>
      <c r="D83" s="255"/>
      <c r="E83" s="255"/>
      <c r="F83" s="256" t="s">
        <v>1300</v>
      </c>
      <c r="G83" s="255"/>
      <c r="H83" s="255" t="s">
        <v>1310</v>
      </c>
      <c r="I83" s="255" t="s">
        <v>1296</v>
      </c>
      <c r="J83" s="255">
        <v>20</v>
      </c>
      <c r="K83" s="245"/>
    </row>
    <row r="84" spans="2:11" ht="15" customHeight="1">
      <c r="B84" s="254"/>
      <c r="C84" s="255" t="s">
        <v>1311</v>
      </c>
      <c r="D84" s="255"/>
      <c r="E84" s="255"/>
      <c r="F84" s="256" t="s">
        <v>1300</v>
      </c>
      <c r="G84" s="255"/>
      <c r="H84" s="255" t="s">
        <v>1312</v>
      </c>
      <c r="I84" s="255" t="s">
        <v>1296</v>
      </c>
      <c r="J84" s="255">
        <v>20</v>
      </c>
      <c r="K84" s="245"/>
    </row>
    <row r="85" spans="2:11" ht="15" customHeight="1">
      <c r="B85" s="254"/>
      <c r="C85" s="234" t="s">
        <v>1313</v>
      </c>
      <c r="D85" s="234"/>
      <c r="E85" s="234"/>
      <c r="F85" s="253" t="s">
        <v>1300</v>
      </c>
      <c r="G85" s="252"/>
      <c r="H85" s="234" t="s">
        <v>1314</v>
      </c>
      <c r="I85" s="234" t="s">
        <v>1296</v>
      </c>
      <c r="J85" s="234">
        <v>50</v>
      </c>
      <c r="K85" s="245"/>
    </row>
    <row r="86" spans="2:11" ht="15" customHeight="1">
      <c r="B86" s="254"/>
      <c r="C86" s="234" t="s">
        <v>1315</v>
      </c>
      <c r="D86" s="234"/>
      <c r="E86" s="234"/>
      <c r="F86" s="253" t="s">
        <v>1300</v>
      </c>
      <c r="G86" s="252"/>
      <c r="H86" s="234" t="s">
        <v>1316</v>
      </c>
      <c r="I86" s="234" t="s">
        <v>1296</v>
      </c>
      <c r="J86" s="234">
        <v>20</v>
      </c>
      <c r="K86" s="245"/>
    </row>
    <row r="87" spans="2:11" ht="15" customHeight="1">
      <c r="B87" s="254"/>
      <c r="C87" s="234" t="s">
        <v>1317</v>
      </c>
      <c r="D87" s="234"/>
      <c r="E87" s="234"/>
      <c r="F87" s="253" t="s">
        <v>1300</v>
      </c>
      <c r="G87" s="252"/>
      <c r="H87" s="234" t="s">
        <v>1318</v>
      </c>
      <c r="I87" s="234" t="s">
        <v>1296</v>
      </c>
      <c r="J87" s="234">
        <v>20</v>
      </c>
      <c r="K87" s="245"/>
    </row>
    <row r="88" spans="2:11" ht="15" customHeight="1">
      <c r="B88" s="254"/>
      <c r="C88" s="234" t="s">
        <v>1319</v>
      </c>
      <c r="D88" s="234"/>
      <c r="E88" s="234"/>
      <c r="F88" s="253" t="s">
        <v>1300</v>
      </c>
      <c r="G88" s="252"/>
      <c r="H88" s="234" t="s">
        <v>1320</v>
      </c>
      <c r="I88" s="234" t="s">
        <v>1296</v>
      </c>
      <c r="J88" s="234">
        <v>50</v>
      </c>
      <c r="K88" s="245"/>
    </row>
    <row r="89" spans="2:11" ht="15" customHeight="1">
      <c r="B89" s="254"/>
      <c r="C89" s="234" t="s">
        <v>1321</v>
      </c>
      <c r="D89" s="234"/>
      <c r="E89" s="234"/>
      <c r="F89" s="253" t="s">
        <v>1300</v>
      </c>
      <c r="G89" s="252"/>
      <c r="H89" s="234" t="s">
        <v>1321</v>
      </c>
      <c r="I89" s="234" t="s">
        <v>1296</v>
      </c>
      <c r="J89" s="234">
        <v>50</v>
      </c>
      <c r="K89" s="245"/>
    </row>
    <row r="90" spans="2:11" ht="15" customHeight="1">
      <c r="B90" s="254"/>
      <c r="C90" s="234" t="s">
        <v>124</v>
      </c>
      <c r="D90" s="234"/>
      <c r="E90" s="234"/>
      <c r="F90" s="253" t="s">
        <v>1300</v>
      </c>
      <c r="G90" s="252"/>
      <c r="H90" s="234" t="s">
        <v>1322</v>
      </c>
      <c r="I90" s="234" t="s">
        <v>1296</v>
      </c>
      <c r="J90" s="234">
        <v>255</v>
      </c>
      <c r="K90" s="245"/>
    </row>
    <row r="91" spans="2:11" ht="15" customHeight="1">
      <c r="B91" s="254"/>
      <c r="C91" s="234" t="s">
        <v>1323</v>
      </c>
      <c r="D91" s="234"/>
      <c r="E91" s="234"/>
      <c r="F91" s="253" t="s">
        <v>1294</v>
      </c>
      <c r="G91" s="252"/>
      <c r="H91" s="234" t="s">
        <v>1324</v>
      </c>
      <c r="I91" s="234" t="s">
        <v>1325</v>
      </c>
      <c r="J91" s="234"/>
      <c r="K91" s="245"/>
    </row>
    <row r="92" spans="2:11" ht="15" customHeight="1">
      <c r="B92" s="254"/>
      <c r="C92" s="234" t="s">
        <v>1326</v>
      </c>
      <c r="D92" s="234"/>
      <c r="E92" s="234"/>
      <c r="F92" s="253" t="s">
        <v>1294</v>
      </c>
      <c r="G92" s="252"/>
      <c r="H92" s="234" t="s">
        <v>1327</v>
      </c>
      <c r="I92" s="234" t="s">
        <v>1328</v>
      </c>
      <c r="J92" s="234"/>
      <c r="K92" s="245"/>
    </row>
    <row r="93" spans="2:11" ht="15" customHeight="1">
      <c r="B93" s="254"/>
      <c r="C93" s="234" t="s">
        <v>1329</v>
      </c>
      <c r="D93" s="234"/>
      <c r="E93" s="234"/>
      <c r="F93" s="253" t="s">
        <v>1294</v>
      </c>
      <c r="G93" s="252"/>
      <c r="H93" s="234" t="s">
        <v>1329</v>
      </c>
      <c r="I93" s="234" t="s">
        <v>1328</v>
      </c>
      <c r="J93" s="234"/>
      <c r="K93" s="245"/>
    </row>
    <row r="94" spans="2:11" ht="15" customHeight="1">
      <c r="B94" s="254"/>
      <c r="C94" s="234" t="s">
        <v>37</v>
      </c>
      <c r="D94" s="234"/>
      <c r="E94" s="234"/>
      <c r="F94" s="253" t="s">
        <v>1294</v>
      </c>
      <c r="G94" s="252"/>
      <c r="H94" s="234" t="s">
        <v>1330</v>
      </c>
      <c r="I94" s="234" t="s">
        <v>1328</v>
      </c>
      <c r="J94" s="234"/>
      <c r="K94" s="245"/>
    </row>
    <row r="95" spans="2:11" ht="15" customHeight="1">
      <c r="B95" s="254"/>
      <c r="C95" s="234" t="s">
        <v>47</v>
      </c>
      <c r="D95" s="234"/>
      <c r="E95" s="234"/>
      <c r="F95" s="253" t="s">
        <v>1294</v>
      </c>
      <c r="G95" s="252"/>
      <c r="H95" s="234" t="s">
        <v>1331</v>
      </c>
      <c r="I95" s="234" t="s">
        <v>1328</v>
      </c>
      <c r="J95" s="234"/>
      <c r="K95" s="245"/>
    </row>
    <row r="96" spans="2:11" ht="15" customHeight="1">
      <c r="B96" s="257"/>
      <c r="C96" s="258"/>
      <c r="D96" s="258"/>
      <c r="E96" s="258"/>
      <c r="F96" s="258"/>
      <c r="G96" s="258"/>
      <c r="H96" s="258"/>
      <c r="I96" s="258"/>
      <c r="J96" s="258"/>
      <c r="K96" s="259"/>
    </row>
    <row r="97" spans="2:11" ht="18.75" customHeight="1">
      <c r="B97" s="260"/>
      <c r="C97" s="261"/>
      <c r="D97" s="261"/>
      <c r="E97" s="261"/>
      <c r="F97" s="261"/>
      <c r="G97" s="261"/>
      <c r="H97" s="261"/>
      <c r="I97" s="261"/>
      <c r="J97" s="261"/>
      <c r="K97" s="260"/>
    </row>
    <row r="98" spans="2:11" ht="18.75" customHeight="1">
      <c r="B98" s="240"/>
      <c r="C98" s="240"/>
      <c r="D98" s="240"/>
      <c r="E98" s="240"/>
      <c r="F98" s="240"/>
      <c r="G98" s="240"/>
      <c r="H98" s="240"/>
      <c r="I98" s="240"/>
      <c r="J98" s="240"/>
      <c r="K98" s="240"/>
    </row>
    <row r="99" spans="2:11" ht="7.5" customHeight="1">
      <c r="B99" s="241"/>
      <c r="C99" s="242"/>
      <c r="D99" s="242"/>
      <c r="E99" s="242"/>
      <c r="F99" s="242"/>
      <c r="G99" s="242"/>
      <c r="H99" s="242"/>
      <c r="I99" s="242"/>
      <c r="J99" s="242"/>
      <c r="K99" s="243"/>
    </row>
    <row r="100" spans="2:11" ht="45" customHeight="1">
      <c r="B100" s="244"/>
      <c r="C100" s="349" t="s">
        <v>1332</v>
      </c>
      <c r="D100" s="349"/>
      <c r="E100" s="349"/>
      <c r="F100" s="349"/>
      <c r="G100" s="349"/>
      <c r="H100" s="349"/>
      <c r="I100" s="349"/>
      <c r="J100" s="349"/>
      <c r="K100" s="245"/>
    </row>
    <row r="101" spans="2:11" ht="17.25" customHeight="1">
      <c r="B101" s="244"/>
      <c r="C101" s="246" t="s">
        <v>1288</v>
      </c>
      <c r="D101" s="246"/>
      <c r="E101" s="246"/>
      <c r="F101" s="246" t="s">
        <v>1289</v>
      </c>
      <c r="G101" s="247"/>
      <c r="H101" s="246" t="s">
        <v>119</v>
      </c>
      <c r="I101" s="246" t="s">
        <v>56</v>
      </c>
      <c r="J101" s="246" t="s">
        <v>1290</v>
      </c>
      <c r="K101" s="245"/>
    </row>
    <row r="102" spans="2:11" ht="17.25" customHeight="1">
      <c r="B102" s="244"/>
      <c r="C102" s="248" t="s">
        <v>1291</v>
      </c>
      <c r="D102" s="248"/>
      <c r="E102" s="248"/>
      <c r="F102" s="249" t="s">
        <v>1292</v>
      </c>
      <c r="G102" s="250"/>
      <c r="H102" s="248"/>
      <c r="I102" s="248"/>
      <c r="J102" s="248" t="s">
        <v>1293</v>
      </c>
      <c r="K102" s="245"/>
    </row>
    <row r="103" spans="2:11" ht="5.25" customHeight="1">
      <c r="B103" s="244"/>
      <c r="C103" s="246"/>
      <c r="D103" s="246"/>
      <c r="E103" s="246"/>
      <c r="F103" s="246"/>
      <c r="G103" s="262"/>
      <c r="H103" s="246"/>
      <c r="I103" s="246"/>
      <c r="J103" s="246"/>
      <c r="K103" s="245"/>
    </row>
    <row r="104" spans="2:11" ht="15" customHeight="1">
      <c r="B104" s="244"/>
      <c r="C104" s="234" t="s">
        <v>52</v>
      </c>
      <c r="D104" s="251"/>
      <c r="E104" s="251"/>
      <c r="F104" s="253" t="s">
        <v>1294</v>
      </c>
      <c r="G104" s="262"/>
      <c r="H104" s="234" t="s">
        <v>1333</v>
      </c>
      <c r="I104" s="234" t="s">
        <v>1296</v>
      </c>
      <c r="J104" s="234">
        <v>20</v>
      </c>
      <c r="K104" s="245"/>
    </row>
    <row r="105" spans="2:11" ht="15" customHeight="1">
      <c r="B105" s="244"/>
      <c r="C105" s="234" t="s">
        <v>1297</v>
      </c>
      <c r="D105" s="234"/>
      <c r="E105" s="234"/>
      <c r="F105" s="253" t="s">
        <v>1294</v>
      </c>
      <c r="G105" s="234"/>
      <c r="H105" s="234" t="s">
        <v>1333</v>
      </c>
      <c r="I105" s="234" t="s">
        <v>1296</v>
      </c>
      <c r="J105" s="234">
        <v>120</v>
      </c>
      <c r="K105" s="245"/>
    </row>
    <row r="106" spans="2:11" ht="15" customHeight="1">
      <c r="B106" s="254"/>
      <c r="C106" s="234" t="s">
        <v>1299</v>
      </c>
      <c r="D106" s="234"/>
      <c r="E106" s="234"/>
      <c r="F106" s="253" t="s">
        <v>1300</v>
      </c>
      <c r="G106" s="234"/>
      <c r="H106" s="234" t="s">
        <v>1333</v>
      </c>
      <c r="I106" s="234" t="s">
        <v>1296</v>
      </c>
      <c r="J106" s="234">
        <v>50</v>
      </c>
      <c r="K106" s="245"/>
    </row>
    <row r="107" spans="2:11" ht="15" customHeight="1">
      <c r="B107" s="254"/>
      <c r="C107" s="234" t="s">
        <v>1302</v>
      </c>
      <c r="D107" s="234"/>
      <c r="E107" s="234"/>
      <c r="F107" s="253" t="s">
        <v>1294</v>
      </c>
      <c r="G107" s="234"/>
      <c r="H107" s="234" t="s">
        <v>1333</v>
      </c>
      <c r="I107" s="234" t="s">
        <v>1304</v>
      </c>
      <c r="J107" s="234"/>
      <c r="K107" s="245"/>
    </row>
    <row r="108" spans="2:11" ht="15" customHeight="1">
      <c r="B108" s="254"/>
      <c r="C108" s="234" t="s">
        <v>1313</v>
      </c>
      <c r="D108" s="234"/>
      <c r="E108" s="234"/>
      <c r="F108" s="253" t="s">
        <v>1300</v>
      </c>
      <c r="G108" s="234"/>
      <c r="H108" s="234" t="s">
        <v>1333</v>
      </c>
      <c r="I108" s="234" t="s">
        <v>1296</v>
      </c>
      <c r="J108" s="234">
        <v>50</v>
      </c>
      <c r="K108" s="245"/>
    </row>
    <row r="109" spans="2:11" ht="15" customHeight="1">
      <c r="B109" s="254"/>
      <c r="C109" s="234" t="s">
        <v>1321</v>
      </c>
      <c r="D109" s="234"/>
      <c r="E109" s="234"/>
      <c r="F109" s="253" t="s">
        <v>1300</v>
      </c>
      <c r="G109" s="234"/>
      <c r="H109" s="234" t="s">
        <v>1333</v>
      </c>
      <c r="I109" s="234" t="s">
        <v>1296</v>
      </c>
      <c r="J109" s="234">
        <v>50</v>
      </c>
      <c r="K109" s="245"/>
    </row>
    <row r="110" spans="2:11" ht="15" customHeight="1">
      <c r="B110" s="254"/>
      <c r="C110" s="234" t="s">
        <v>1319</v>
      </c>
      <c r="D110" s="234"/>
      <c r="E110" s="234"/>
      <c r="F110" s="253" t="s">
        <v>1300</v>
      </c>
      <c r="G110" s="234"/>
      <c r="H110" s="234" t="s">
        <v>1333</v>
      </c>
      <c r="I110" s="234" t="s">
        <v>1296</v>
      </c>
      <c r="J110" s="234">
        <v>50</v>
      </c>
      <c r="K110" s="245"/>
    </row>
    <row r="111" spans="2:11" ht="15" customHeight="1">
      <c r="B111" s="254"/>
      <c r="C111" s="234" t="s">
        <v>52</v>
      </c>
      <c r="D111" s="234"/>
      <c r="E111" s="234"/>
      <c r="F111" s="253" t="s">
        <v>1294</v>
      </c>
      <c r="G111" s="234"/>
      <c r="H111" s="234" t="s">
        <v>1334</v>
      </c>
      <c r="I111" s="234" t="s">
        <v>1296</v>
      </c>
      <c r="J111" s="234">
        <v>20</v>
      </c>
      <c r="K111" s="245"/>
    </row>
    <row r="112" spans="2:11" ht="15" customHeight="1">
      <c r="B112" s="254"/>
      <c r="C112" s="234" t="s">
        <v>1335</v>
      </c>
      <c r="D112" s="234"/>
      <c r="E112" s="234"/>
      <c r="F112" s="253" t="s">
        <v>1294</v>
      </c>
      <c r="G112" s="234"/>
      <c r="H112" s="234" t="s">
        <v>1336</v>
      </c>
      <c r="I112" s="234" t="s">
        <v>1296</v>
      </c>
      <c r="J112" s="234">
        <v>120</v>
      </c>
      <c r="K112" s="245"/>
    </row>
    <row r="113" spans="2:11" ht="15" customHeight="1">
      <c r="B113" s="254"/>
      <c r="C113" s="234" t="s">
        <v>37</v>
      </c>
      <c r="D113" s="234"/>
      <c r="E113" s="234"/>
      <c r="F113" s="253" t="s">
        <v>1294</v>
      </c>
      <c r="G113" s="234"/>
      <c r="H113" s="234" t="s">
        <v>1337</v>
      </c>
      <c r="I113" s="234" t="s">
        <v>1328</v>
      </c>
      <c r="J113" s="234"/>
      <c r="K113" s="245"/>
    </row>
    <row r="114" spans="2:11" ht="15" customHeight="1">
      <c r="B114" s="254"/>
      <c r="C114" s="234" t="s">
        <v>47</v>
      </c>
      <c r="D114" s="234"/>
      <c r="E114" s="234"/>
      <c r="F114" s="253" t="s">
        <v>1294</v>
      </c>
      <c r="G114" s="234"/>
      <c r="H114" s="234" t="s">
        <v>1338</v>
      </c>
      <c r="I114" s="234" t="s">
        <v>1328</v>
      </c>
      <c r="J114" s="234"/>
      <c r="K114" s="245"/>
    </row>
    <row r="115" spans="2:11" ht="15" customHeight="1">
      <c r="B115" s="254"/>
      <c r="C115" s="234" t="s">
        <v>56</v>
      </c>
      <c r="D115" s="234"/>
      <c r="E115" s="234"/>
      <c r="F115" s="253" t="s">
        <v>1294</v>
      </c>
      <c r="G115" s="234"/>
      <c r="H115" s="234" t="s">
        <v>1339</v>
      </c>
      <c r="I115" s="234" t="s">
        <v>1340</v>
      </c>
      <c r="J115" s="234"/>
      <c r="K115" s="245"/>
    </row>
    <row r="116" spans="2:11" ht="15" customHeight="1">
      <c r="B116" s="257"/>
      <c r="C116" s="263"/>
      <c r="D116" s="263"/>
      <c r="E116" s="263"/>
      <c r="F116" s="263"/>
      <c r="G116" s="263"/>
      <c r="H116" s="263"/>
      <c r="I116" s="263"/>
      <c r="J116" s="263"/>
      <c r="K116" s="259"/>
    </row>
    <row r="117" spans="2:11" ht="18.75" customHeight="1">
      <c r="B117" s="264"/>
      <c r="C117" s="230"/>
      <c r="D117" s="230"/>
      <c r="E117" s="230"/>
      <c r="F117" s="265"/>
      <c r="G117" s="230"/>
      <c r="H117" s="230"/>
      <c r="I117" s="230"/>
      <c r="J117" s="230"/>
      <c r="K117" s="264"/>
    </row>
    <row r="118" spans="2:11" ht="18.75" customHeight="1">
      <c r="B118" s="240"/>
      <c r="C118" s="240"/>
      <c r="D118" s="240"/>
      <c r="E118" s="240"/>
      <c r="F118" s="240"/>
      <c r="G118" s="240"/>
      <c r="H118" s="240"/>
      <c r="I118" s="240"/>
      <c r="J118" s="240"/>
      <c r="K118" s="240"/>
    </row>
    <row r="119" spans="2:11" ht="7.5" customHeight="1">
      <c r="B119" s="266"/>
      <c r="C119" s="267"/>
      <c r="D119" s="267"/>
      <c r="E119" s="267"/>
      <c r="F119" s="267"/>
      <c r="G119" s="267"/>
      <c r="H119" s="267"/>
      <c r="I119" s="267"/>
      <c r="J119" s="267"/>
      <c r="K119" s="268"/>
    </row>
    <row r="120" spans="2:11" ht="45" customHeight="1">
      <c r="B120" s="269"/>
      <c r="C120" s="348" t="s">
        <v>1341</v>
      </c>
      <c r="D120" s="348"/>
      <c r="E120" s="348"/>
      <c r="F120" s="348"/>
      <c r="G120" s="348"/>
      <c r="H120" s="348"/>
      <c r="I120" s="348"/>
      <c r="J120" s="348"/>
      <c r="K120" s="270"/>
    </row>
    <row r="121" spans="2:11" ht="17.25" customHeight="1">
      <c r="B121" s="271"/>
      <c r="C121" s="246" t="s">
        <v>1288</v>
      </c>
      <c r="D121" s="246"/>
      <c r="E121" s="246"/>
      <c r="F121" s="246" t="s">
        <v>1289</v>
      </c>
      <c r="G121" s="247"/>
      <c r="H121" s="246" t="s">
        <v>119</v>
      </c>
      <c r="I121" s="246" t="s">
        <v>56</v>
      </c>
      <c r="J121" s="246" t="s">
        <v>1290</v>
      </c>
      <c r="K121" s="272"/>
    </row>
    <row r="122" spans="2:11" ht="17.25" customHeight="1">
      <c r="B122" s="271"/>
      <c r="C122" s="248" t="s">
        <v>1291</v>
      </c>
      <c r="D122" s="248"/>
      <c r="E122" s="248"/>
      <c r="F122" s="249" t="s">
        <v>1292</v>
      </c>
      <c r="G122" s="250"/>
      <c r="H122" s="248"/>
      <c r="I122" s="248"/>
      <c r="J122" s="248" t="s">
        <v>1293</v>
      </c>
      <c r="K122" s="272"/>
    </row>
    <row r="123" spans="2:11" ht="5.25" customHeight="1">
      <c r="B123" s="273"/>
      <c r="C123" s="251"/>
      <c r="D123" s="251"/>
      <c r="E123" s="251"/>
      <c r="F123" s="251"/>
      <c r="G123" s="234"/>
      <c r="H123" s="251"/>
      <c r="I123" s="251"/>
      <c r="J123" s="251"/>
      <c r="K123" s="274"/>
    </row>
    <row r="124" spans="2:11" ht="15" customHeight="1">
      <c r="B124" s="273"/>
      <c r="C124" s="234" t="s">
        <v>1297</v>
      </c>
      <c r="D124" s="251"/>
      <c r="E124" s="251"/>
      <c r="F124" s="253" t="s">
        <v>1294</v>
      </c>
      <c r="G124" s="234"/>
      <c r="H124" s="234" t="s">
        <v>1333</v>
      </c>
      <c r="I124" s="234" t="s">
        <v>1296</v>
      </c>
      <c r="J124" s="234">
        <v>120</v>
      </c>
      <c r="K124" s="275"/>
    </row>
    <row r="125" spans="2:11" ht="15" customHeight="1">
      <c r="B125" s="273"/>
      <c r="C125" s="234" t="s">
        <v>1342</v>
      </c>
      <c r="D125" s="234"/>
      <c r="E125" s="234"/>
      <c r="F125" s="253" t="s">
        <v>1294</v>
      </c>
      <c r="G125" s="234"/>
      <c r="H125" s="234" t="s">
        <v>1343</v>
      </c>
      <c r="I125" s="234" t="s">
        <v>1296</v>
      </c>
      <c r="J125" s="234" t="s">
        <v>1344</v>
      </c>
      <c r="K125" s="275"/>
    </row>
    <row r="126" spans="2:11" ht="15" customHeight="1">
      <c r="B126" s="273"/>
      <c r="C126" s="234" t="s">
        <v>1243</v>
      </c>
      <c r="D126" s="234"/>
      <c r="E126" s="234"/>
      <c r="F126" s="253" t="s">
        <v>1294</v>
      </c>
      <c r="G126" s="234"/>
      <c r="H126" s="234" t="s">
        <v>1345</v>
      </c>
      <c r="I126" s="234" t="s">
        <v>1296</v>
      </c>
      <c r="J126" s="234" t="s">
        <v>1344</v>
      </c>
      <c r="K126" s="275"/>
    </row>
    <row r="127" spans="2:11" ht="15" customHeight="1">
      <c r="B127" s="273"/>
      <c r="C127" s="234" t="s">
        <v>1305</v>
      </c>
      <c r="D127" s="234"/>
      <c r="E127" s="234"/>
      <c r="F127" s="253" t="s">
        <v>1300</v>
      </c>
      <c r="G127" s="234"/>
      <c r="H127" s="234" t="s">
        <v>1306</v>
      </c>
      <c r="I127" s="234" t="s">
        <v>1296</v>
      </c>
      <c r="J127" s="234">
        <v>15</v>
      </c>
      <c r="K127" s="275"/>
    </row>
    <row r="128" spans="2:11" ht="15" customHeight="1">
      <c r="B128" s="273"/>
      <c r="C128" s="255" t="s">
        <v>1307</v>
      </c>
      <c r="D128" s="255"/>
      <c r="E128" s="255"/>
      <c r="F128" s="256" t="s">
        <v>1300</v>
      </c>
      <c r="G128" s="255"/>
      <c r="H128" s="255" t="s">
        <v>1308</v>
      </c>
      <c r="I128" s="255" t="s">
        <v>1296</v>
      </c>
      <c r="J128" s="255">
        <v>15</v>
      </c>
      <c r="K128" s="275"/>
    </row>
    <row r="129" spans="2:11" ht="15" customHeight="1">
      <c r="B129" s="273"/>
      <c r="C129" s="255" t="s">
        <v>1309</v>
      </c>
      <c r="D129" s="255"/>
      <c r="E129" s="255"/>
      <c r="F129" s="256" t="s">
        <v>1300</v>
      </c>
      <c r="G129" s="255"/>
      <c r="H129" s="255" t="s">
        <v>1310</v>
      </c>
      <c r="I129" s="255" t="s">
        <v>1296</v>
      </c>
      <c r="J129" s="255">
        <v>20</v>
      </c>
      <c r="K129" s="275"/>
    </row>
    <row r="130" spans="2:11" ht="15" customHeight="1">
      <c r="B130" s="273"/>
      <c r="C130" s="255" t="s">
        <v>1311</v>
      </c>
      <c r="D130" s="255"/>
      <c r="E130" s="255"/>
      <c r="F130" s="256" t="s">
        <v>1300</v>
      </c>
      <c r="G130" s="255"/>
      <c r="H130" s="255" t="s">
        <v>1312</v>
      </c>
      <c r="I130" s="255" t="s">
        <v>1296</v>
      </c>
      <c r="J130" s="255">
        <v>20</v>
      </c>
      <c r="K130" s="275"/>
    </row>
    <row r="131" spans="2:11" ht="15" customHeight="1">
      <c r="B131" s="273"/>
      <c r="C131" s="234" t="s">
        <v>1299</v>
      </c>
      <c r="D131" s="234"/>
      <c r="E131" s="234"/>
      <c r="F131" s="253" t="s">
        <v>1300</v>
      </c>
      <c r="G131" s="234"/>
      <c r="H131" s="234" t="s">
        <v>1333</v>
      </c>
      <c r="I131" s="234" t="s">
        <v>1296</v>
      </c>
      <c r="J131" s="234">
        <v>50</v>
      </c>
      <c r="K131" s="275"/>
    </row>
    <row r="132" spans="2:11" ht="15" customHeight="1">
      <c r="B132" s="273"/>
      <c r="C132" s="234" t="s">
        <v>1313</v>
      </c>
      <c r="D132" s="234"/>
      <c r="E132" s="234"/>
      <c r="F132" s="253" t="s">
        <v>1300</v>
      </c>
      <c r="G132" s="234"/>
      <c r="H132" s="234" t="s">
        <v>1333</v>
      </c>
      <c r="I132" s="234" t="s">
        <v>1296</v>
      </c>
      <c r="J132" s="234">
        <v>50</v>
      </c>
      <c r="K132" s="275"/>
    </row>
    <row r="133" spans="2:11" ht="15" customHeight="1">
      <c r="B133" s="273"/>
      <c r="C133" s="234" t="s">
        <v>1319</v>
      </c>
      <c r="D133" s="234"/>
      <c r="E133" s="234"/>
      <c r="F133" s="253" t="s">
        <v>1300</v>
      </c>
      <c r="G133" s="234"/>
      <c r="H133" s="234" t="s">
        <v>1333</v>
      </c>
      <c r="I133" s="234" t="s">
        <v>1296</v>
      </c>
      <c r="J133" s="234">
        <v>50</v>
      </c>
      <c r="K133" s="275"/>
    </row>
    <row r="134" spans="2:11" ht="15" customHeight="1">
      <c r="B134" s="273"/>
      <c r="C134" s="234" t="s">
        <v>1321</v>
      </c>
      <c r="D134" s="234"/>
      <c r="E134" s="234"/>
      <c r="F134" s="253" t="s">
        <v>1300</v>
      </c>
      <c r="G134" s="234"/>
      <c r="H134" s="234" t="s">
        <v>1333</v>
      </c>
      <c r="I134" s="234" t="s">
        <v>1296</v>
      </c>
      <c r="J134" s="234">
        <v>50</v>
      </c>
      <c r="K134" s="275"/>
    </row>
    <row r="135" spans="2:11" ht="15" customHeight="1">
      <c r="B135" s="273"/>
      <c r="C135" s="234" t="s">
        <v>124</v>
      </c>
      <c r="D135" s="234"/>
      <c r="E135" s="234"/>
      <c r="F135" s="253" t="s">
        <v>1300</v>
      </c>
      <c r="G135" s="234"/>
      <c r="H135" s="234" t="s">
        <v>1346</v>
      </c>
      <c r="I135" s="234" t="s">
        <v>1296</v>
      </c>
      <c r="J135" s="234">
        <v>255</v>
      </c>
      <c r="K135" s="275"/>
    </row>
    <row r="136" spans="2:11" ht="15" customHeight="1">
      <c r="B136" s="273"/>
      <c r="C136" s="234" t="s">
        <v>1323</v>
      </c>
      <c r="D136" s="234"/>
      <c r="E136" s="234"/>
      <c r="F136" s="253" t="s">
        <v>1294</v>
      </c>
      <c r="G136" s="234"/>
      <c r="H136" s="234" t="s">
        <v>1347</v>
      </c>
      <c r="I136" s="234" t="s">
        <v>1325</v>
      </c>
      <c r="J136" s="234"/>
      <c r="K136" s="275"/>
    </row>
    <row r="137" spans="2:11" ht="15" customHeight="1">
      <c r="B137" s="273"/>
      <c r="C137" s="234" t="s">
        <v>1326</v>
      </c>
      <c r="D137" s="234"/>
      <c r="E137" s="234"/>
      <c r="F137" s="253" t="s">
        <v>1294</v>
      </c>
      <c r="G137" s="234"/>
      <c r="H137" s="234" t="s">
        <v>1348</v>
      </c>
      <c r="I137" s="234" t="s">
        <v>1328</v>
      </c>
      <c r="J137" s="234"/>
      <c r="K137" s="275"/>
    </row>
    <row r="138" spans="2:11" ht="15" customHeight="1">
      <c r="B138" s="273"/>
      <c r="C138" s="234" t="s">
        <v>1329</v>
      </c>
      <c r="D138" s="234"/>
      <c r="E138" s="234"/>
      <c r="F138" s="253" t="s">
        <v>1294</v>
      </c>
      <c r="G138" s="234"/>
      <c r="H138" s="234" t="s">
        <v>1329</v>
      </c>
      <c r="I138" s="234" t="s">
        <v>1328</v>
      </c>
      <c r="J138" s="234"/>
      <c r="K138" s="275"/>
    </row>
    <row r="139" spans="2:11" ht="15" customHeight="1">
      <c r="B139" s="273"/>
      <c r="C139" s="234" t="s">
        <v>37</v>
      </c>
      <c r="D139" s="234"/>
      <c r="E139" s="234"/>
      <c r="F139" s="253" t="s">
        <v>1294</v>
      </c>
      <c r="G139" s="234"/>
      <c r="H139" s="234" t="s">
        <v>1349</v>
      </c>
      <c r="I139" s="234" t="s">
        <v>1328</v>
      </c>
      <c r="J139" s="234"/>
      <c r="K139" s="275"/>
    </row>
    <row r="140" spans="2:11" ht="15" customHeight="1">
      <c r="B140" s="273"/>
      <c r="C140" s="234" t="s">
        <v>1350</v>
      </c>
      <c r="D140" s="234"/>
      <c r="E140" s="234"/>
      <c r="F140" s="253" t="s">
        <v>1294</v>
      </c>
      <c r="G140" s="234"/>
      <c r="H140" s="234" t="s">
        <v>1351</v>
      </c>
      <c r="I140" s="234" t="s">
        <v>1328</v>
      </c>
      <c r="J140" s="234"/>
      <c r="K140" s="275"/>
    </row>
    <row r="141" spans="2:11" ht="15" customHeight="1">
      <c r="B141" s="276"/>
      <c r="C141" s="277"/>
      <c r="D141" s="277"/>
      <c r="E141" s="277"/>
      <c r="F141" s="277"/>
      <c r="G141" s="277"/>
      <c r="H141" s="277"/>
      <c r="I141" s="277"/>
      <c r="J141" s="277"/>
      <c r="K141" s="278"/>
    </row>
    <row r="142" spans="2:11" ht="18.75" customHeight="1">
      <c r="B142" s="230"/>
      <c r="C142" s="230"/>
      <c r="D142" s="230"/>
      <c r="E142" s="230"/>
      <c r="F142" s="265"/>
      <c r="G142" s="230"/>
      <c r="H142" s="230"/>
      <c r="I142" s="230"/>
      <c r="J142" s="230"/>
      <c r="K142" s="230"/>
    </row>
    <row r="143" spans="2:11" ht="18.75" customHeight="1">
      <c r="B143" s="240"/>
      <c r="C143" s="240"/>
      <c r="D143" s="240"/>
      <c r="E143" s="240"/>
      <c r="F143" s="240"/>
      <c r="G143" s="240"/>
      <c r="H143" s="240"/>
      <c r="I143" s="240"/>
      <c r="J143" s="240"/>
      <c r="K143" s="240"/>
    </row>
    <row r="144" spans="2:11" ht="7.5" customHeight="1">
      <c r="B144" s="241"/>
      <c r="C144" s="242"/>
      <c r="D144" s="242"/>
      <c r="E144" s="242"/>
      <c r="F144" s="242"/>
      <c r="G144" s="242"/>
      <c r="H144" s="242"/>
      <c r="I144" s="242"/>
      <c r="J144" s="242"/>
      <c r="K144" s="243"/>
    </row>
    <row r="145" spans="2:11" ht="45" customHeight="1">
      <c r="B145" s="244"/>
      <c r="C145" s="349" t="s">
        <v>1352</v>
      </c>
      <c r="D145" s="349"/>
      <c r="E145" s="349"/>
      <c r="F145" s="349"/>
      <c r="G145" s="349"/>
      <c r="H145" s="349"/>
      <c r="I145" s="349"/>
      <c r="J145" s="349"/>
      <c r="K145" s="245"/>
    </row>
    <row r="146" spans="2:11" ht="17.25" customHeight="1">
      <c r="B146" s="244"/>
      <c r="C146" s="246" t="s">
        <v>1288</v>
      </c>
      <c r="D146" s="246"/>
      <c r="E146" s="246"/>
      <c r="F146" s="246" t="s">
        <v>1289</v>
      </c>
      <c r="G146" s="247"/>
      <c r="H146" s="246" t="s">
        <v>119</v>
      </c>
      <c r="I146" s="246" t="s">
        <v>56</v>
      </c>
      <c r="J146" s="246" t="s">
        <v>1290</v>
      </c>
      <c r="K146" s="245"/>
    </row>
    <row r="147" spans="2:11" ht="17.25" customHeight="1">
      <c r="B147" s="244"/>
      <c r="C147" s="248" t="s">
        <v>1291</v>
      </c>
      <c r="D147" s="248"/>
      <c r="E147" s="248"/>
      <c r="F147" s="249" t="s">
        <v>1292</v>
      </c>
      <c r="G147" s="250"/>
      <c r="H147" s="248"/>
      <c r="I147" s="248"/>
      <c r="J147" s="248" t="s">
        <v>1293</v>
      </c>
      <c r="K147" s="245"/>
    </row>
    <row r="148" spans="2:11" ht="5.25" customHeight="1">
      <c r="B148" s="254"/>
      <c r="C148" s="251"/>
      <c r="D148" s="251"/>
      <c r="E148" s="251"/>
      <c r="F148" s="251"/>
      <c r="G148" s="252"/>
      <c r="H148" s="251"/>
      <c r="I148" s="251"/>
      <c r="J148" s="251"/>
      <c r="K148" s="275"/>
    </row>
    <row r="149" spans="2:11" ht="15" customHeight="1">
      <c r="B149" s="254"/>
      <c r="C149" s="279" t="s">
        <v>1297</v>
      </c>
      <c r="D149" s="234"/>
      <c r="E149" s="234"/>
      <c r="F149" s="280" t="s">
        <v>1294</v>
      </c>
      <c r="G149" s="234"/>
      <c r="H149" s="279" t="s">
        <v>1333</v>
      </c>
      <c r="I149" s="279" t="s">
        <v>1296</v>
      </c>
      <c r="J149" s="279">
        <v>120</v>
      </c>
      <c r="K149" s="275"/>
    </row>
    <row r="150" spans="2:11" ht="15" customHeight="1">
      <c r="B150" s="254"/>
      <c r="C150" s="279" t="s">
        <v>1342</v>
      </c>
      <c r="D150" s="234"/>
      <c r="E150" s="234"/>
      <c r="F150" s="280" t="s">
        <v>1294</v>
      </c>
      <c r="G150" s="234"/>
      <c r="H150" s="279" t="s">
        <v>1353</v>
      </c>
      <c r="I150" s="279" t="s">
        <v>1296</v>
      </c>
      <c r="J150" s="279" t="s">
        <v>1344</v>
      </c>
      <c r="K150" s="275"/>
    </row>
    <row r="151" spans="2:11" ht="15" customHeight="1">
      <c r="B151" s="254"/>
      <c r="C151" s="279" t="s">
        <v>1243</v>
      </c>
      <c r="D151" s="234"/>
      <c r="E151" s="234"/>
      <c r="F151" s="280" t="s">
        <v>1294</v>
      </c>
      <c r="G151" s="234"/>
      <c r="H151" s="279" t="s">
        <v>1354</v>
      </c>
      <c r="I151" s="279" t="s">
        <v>1296</v>
      </c>
      <c r="J151" s="279" t="s">
        <v>1344</v>
      </c>
      <c r="K151" s="275"/>
    </row>
    <row r="152" spans="2:11" ht="15" customHeight="1">
      <c r="B152" s="254"/>
      <c r="C152" s="279" t="s">
        <v>1299</v>
      </c>
      <c r="D152" s="234"/>
      <c r="E152" s="234"/>
      <c r="F152" s="280" t="s">
        <v>1300</v>
      </c>
      <c r="G152" s="234"/>
      <c r="H152" s="279" t="s">
        <v>1333</v>
      </c>
      <c r="I152" s="279" t="s">
        <v>1296</v>
      </c>
      <c r="J152" s="279">
        <v>50</v>
      </c>
      <c r="K152" s="275"/>
    </row>
    <row r="153" spans="2:11" ht="15" customHeight="1">
      <c r="B153" s="254"/>
      <c r="C153" s="279" t="s">
        <v>1302</v>
      </c>
      <c r="D153" s="234"/>
      <c r="E153" s="234"/>
      <c r="F153" s="280" t="s">
        <v>1294</v>
      </c>
      <c r="G153" s="234"/>
      <c r="H153" s="279" t="s">
        <v>1333</v>
      </c>
      <c r="I153" s="279" t="s">
        <v>1304</v>
      </c>
      <c r="J153" s="279"/>
      <c r="K153" s="275"/>
    </row>
    <row r="154" spans="2:11" ht="15" customHeight="1">
      <c r="B154" s="254"/>
      <c r="C154" s="279" t="s">
        <v>1313</v>
      </c>
      <c r="D154" s="234"/>
      <c r="E154" s="234"/>
      <c r="F154" s="280" t="s">
        <v>1300</v>
      </c>
      <c r="G154" s="234"/>
      <c r="H154" s="279" t="s">
        <v>1333</v>
      </c>
      <c r="I154" s="279" t="s">
        <v>1296</v>
      </c>
      <c r="J154" s="279">
        <v>50</v>
      </c>
      <c r="K154" s="275"/>
    </row>
    <row r="155" spans="2:11" ht="15" customHeight="1">
      <c r="B155" s="254"/>
      <c r="C155" s="279" t="s">
        <v>1321</v>
      </c>
      <c r="D155" s="234"/>
      <c r="E155" s="234"/>
      <c r="F155" s="280" t="s">
        <v>1300</v>
      </c>
      <c r="G155" s="234"/>
      <c r="H155" s="279" t="s">
        <v>1333</v>
      </c>
      <c r="I155" s="279" t="s">
        <v>1296</v>
      </c>
      <c r="J155" s="279">
        <v>50</v>
      </c>
      <c r="K155" s="275"/>
    </row>
    <row r="156" spans="2:11" ht="15" customHeight="1">
      <c r="B156" s="254"/>
      <c r="C156" s="279" t="s">
        <v>1319</v>
      </c>
      <c r="D156" s="234"/>
      <c r="E156" s="234"/>
      <c r="F156" s="280" t="s">
        <v>1300</v>
      </c>
      <c r="G156" s="234"/>
      <c r="H156" s="279" t="s">
        <v>1333</v>
      </c>
      <c r="I156" s="279" t="s">
        <v>1296</v>
      </c>
      <c r="J156" s="279">
        <v>50</v>
      </c>
      <c r="K156" s="275"/>
    </row>
    <row r="157" spans="2:11" ht="15" customHeight="1">
      <c r="B157" s="254"/>
      <c r="C157" s="279" t="s">
        <v>106</v>
      </c>
      <c r="D157" s="234"/>
      <c r="E157" s="234"/>
      <c r="F157" s="280" t="s">
        <v>1294</v>
      </c>
      <c r="G157" s="234"/>
      <c r="H157" s="279" t="s">
        <v>1355</v>
      </c>
      <c r="I157" s="279" t="s">
        <v>1296</v>
      </c>
      <c r="J157" s="279" t="s">
        <v>1356</v>
      </c>
      <c r="K157" s="275"/>
    </row>
    <row r="158" spans="2:11" ht="15" customHeight="1">
      <c r="B158" s="254"/>
      <c r="C158" s="279" t="s">
        <v>1357</v>
      </c>
      <c r="D158" s="234"/>
      <c r="E158" s="234"/>
      <c r="F158" s="280" t="s">
        <v>1294</v>
      </c>
      <c r="G158" s="234"/>
      <c r="H158" s="279" t="s">
        <v>1358</v>
      </c>
      <c r="I158" s="279" t="s">
        <v>1328</v>
      </c>
      <c r="J158" s="279"/>
      <c r="K158" s="275"/>
    </row>
    <row r="159" spans="2:11" ht="15" customHeight="1">
      <c r="B159" s="281"/>
      <c r="C159" s="263"/>
      <c r="D159" s="263"/>
      <c r="E159" s="263"/>
      <c r="F159" s="263"/>
      <c r="G159" s="263"/>
      <c r="H159" s="263"/>
      <c r="I159" s="263"/>
      <c r="J159" s="263"/>
      <c r="K159" s="282"/>
    </row>
    <row r="160" spans="2:11" ht="18.75" customHeight="1">
      <c r="B160" s="230"/>
      <c r="C160" s="234"/>
      <c r="D160" s="234"/>
      <c r="E160" s="234"/>
      <c r="F160" s="253"/>
      <c r="G160" s="234"/>
      <c r="H160" s="234"/>
      <c r="I160" s="234"/>
      <c r="J160" s="234"/>
      <c r="K160" s="230"/>
    </row>
    <row r="161" spans="2:11" ht="18.75" customHeight="1">
      <c r="B161" s="240"/>
      <c r="C161" s="240"/>
      <c r="D161" s="240"/>
      <c r="E161" s="240"/>
      <c r="F161" s="240"/>
      <c r="G161" s="240"/>
      <c r="H161" s="240"/>
      <c r="I161" s="240"/>
      <c r="J161" s="240"/>
      <c r="K161" s="240"/>
    </row>
    <row r="162" spans="2:11" ht="7.5" customHeight="1">
      <c r="B162" s="222"/>
      <c r="C162" s="223"/>
      <c r="D162" s="223"/>
      <c r="E162" s="223"/>
      <c r="F162" s="223"/>
      <c r="G162" s="223"/>
      <c r="H162" s="223"/>
      <c r="I162" s="223"/>
      <c r="J162" s="223"/>
      <c r="K162" s="224"/>
    </row>
    <row r="163" spans="2:11" ht="45" customHeight="1">
      <c r="B163" s="225"/>
      <c r="C163" s="348" t="s">
        <v>1359</v>
      </c>
      <c r="D163" s="348"/>
      <c r="E163" s="348"/>
      <c r="F163" s="348"/>
      <c r="G163" s="348"/>
      <c r="H163" s="348"/>
      <c r="I163" s="348"/>
      <c r="J163" s="348"/>
      <c r="K163" s="226"/>
    </row>
    <row r="164" spans="2:11" ht="17.25" customHeight="1">
      <c r="B164" s="225"/>
      <c r="C164" s="246" t="s">
        <v>1288</v>
      </c>
      <c r="D164" s="246"/>
      <c r="E164" s="246"/>
      <c r="F164" s="246" t="s">
        <v>1289</v>
      </c>
      <c r="G164" s="283"/>
      <c r="H164" s="284" t="s">
        <v>119</v>
      </c>
      <c r="I164" s="284" t="s">
        <v>56</v>
      </c>
      <c r="J164" s="246" t="s">
        <v>1290</v>
      </c>
      <c r="K164" s="226"/>
    </row>
    <row r="165" spans="2:11" ht="17.25" customHeight="1">
      <c r="B165" s="227"/>
      <c r="C165" s="248" t="s">
        <v>1291</v>
      </c>
      <c r="D165" s="248"/>
      <c r="E165" s="248"/>
      <c r="F165" s="249" t="s">
        <v>1292</v>
      </c>
      <c r="G165" s="285"/>
      <c r="H165" s="286"/>
      <c r="I165" s="286"/>
      <c r="J165" s="248" t="s">
        <v>1293</v>
      </c>
      <c r="K165" s="228"/>
    </row>
    <row r="166" spans="2:11" ht="5.25" customHeight="1">
      <c r="B166" s="254"/>
      <c r="C166" s="251"/>
      <c r="D166" s="251"/>
      <c r="E166" s="251"/>
      <c r="F166" s="251"/>
      <c r="G166" s="252"/>
      <c r="H166" s="251"/>
      <c r="I166" s="251"/>
      <c r="J166" s="251"/>
      <c r="K166" s="275"/>
    </row>
    <row r="167" spans="2:11" ht="15" customHeight="1">
      <c r="B167" s="254"/>
      <c r="C167" s="234" t="s">
        <v>1297</v>
      </c>
      <c r="D167" s="234"/>
      <c r="E167" s="234"/>
      <c r="F167" s="253" t="s">
        <v>1294</v>
      </c>
      <c r="G167" s="234"/>
      <c r="H167" s="234" t="s">
        <v>1333</v>
      </c>
      <c r="I167" s="234" t="s">
        <v>1296</v>
      </c>
      <c r="J167" s="234">
        <v>120</v>
      </c>
      <c r="K167" s="275"/>
    </row>
    <row r="168" spans="2:11" ht="15" customHeight="1">
      <c r="B168" s="254"/>
      <c r="C168" s="234" t="s">
        <v>1342</v>
      </c>
      <c r="D168" s="234"/>
      <c r="E168" s="234"/>
      <c r="F168" s="253" t="s">
        <v>1294</v>
      </c>
      <c r="G168" s="234"/>
      <c r="H168" s="234" t="s">
        <v>1343</v>
      </c>
      <c r="I168" s="234" t="s">
        <v>1296</v>
      </c>
      <c r="J168" s="234" t="s">
        <v>1344</v>
      </c>
      <c r="K168" s="275"/>
    </row>
    <row r="169" spans="2:11" ht="15" customHeight="1">
      <c r="B169" s="254"/>
      <c r="C169" s="234" t="s">
        <v>1243</v>
      </c>
      <c r="D169" s="234"/>
      <c r="E169" s="234"/>
      <c r="F169" s="253" t="s">
        <v>1294</v>
      </c>
      <c r="G169" s="234"/>
      <c r="H169" s="234" t="s">
        <v>1360</v>
      </c>
      <c r="I169" s="234" t="s">
        <v>1296</v>
      </c>
      <c r="J169" s="234" t="s">
        <v>1344</v>
      </c>
      <c r="K169" s="275"/>
    </row>
    <row r="170" spans="2:11" ht="15" customHeight="1">
      <c r="B170" s="254"/>
      <c r="C170" s="234" t="s">
        <v>1299</v>
      </c>
      <c r="D170" s="234"/>
      <c r="E170" s="234"/>
      <c r="F170" s="253" t="s">
        <v>1300</v>
      </c>
      <c r="G170" s="234"/>
      <c r="H170" s="234" t="s">
        <v>1360</v>
      </c>
      <c r="I170" s="234" t="s">
        <v>1296</v>
      </c>
      <c r="J170" s="234">
        <v>50</v>
      </c>
      <c r="K170" s="275"/>
    </row>
    <row r="171" spans="2:11" ht="15" customHeight="1">
      <c r="B171" s="254"/>
      <c r="C171" s="234" t="s">
        <v>1302</v>
      </c>
      <c r="D171" s="234"/>
      <c r="E171" s="234"/>
      <c r="F171" s="253" t="s">
        <v>1294</v>
      </c>
      <c r="G171" s="234"/>
      <c r="H171" s="234" t="s">
        <v>1360</v>
      </c>
      <c r="I171" s="234" t="s">
        <v>1304</v>
      </c>
      <c r="J171" s="234"/>
      <c r="K171" s="275"/>
    </row>
    <row r="172" spans="2:11" ht="15" customHeight="1">
      <c r="B172" s="254"/>
      <c r="C172" s="234" t="s">
        <v>1313</v>
      </c>
      <c r="D172" s="234"/>
      <c r="E172" s="234"/>
      <c r="F172" s="253" t="s">
        <v>1300</v>
      </c>
      <c r="G172" s="234"/>
      <c r="H172" s="234" t="s">
        <v>1360</v>
      </c>
      <c r="I172" s="234" t="s">
        <v>1296</v>
      </c>
      <c r="J172" s="234">
        <v>50</v>
      </c>
      <c r="K172" s="275"/>
    </row>
    <row r="173" spans="2:11" ht="15" customHeight="1">
      <c r="B173" s="254"/>
      <c r="C173" s="234" t="s">
        <v>1321</v>
      </c>
      <c r="D173" s="234"/>
      <c r="E173" s="234"/>
      <c r="F173" s="253" t="s">
        <v>1300</v>
      </c>
      <c r="G173" s="234"/>
      <c r="H173" s="234" t="s">
        <v>1360</v>
      </c>
      <c r="I173" s="234" t="s">
        <v>1296</v>
      </c>
      <c r="J173" s="234">
        <v>50</v>
      </c>
      <c r="K173" s="275"/>
    </row>
    <row r="174" spans="2:11" ht="15" customHeight="1">
      <c r="B174" s="254"/>
      <c r="C174" s="234" t="s">
        <v>1319</v>
      </c>
      <c r="D174" s="234"/>
      <c r="E174" s="234"/>
      <c r="F174" s="253" t="s">
        <v>1300</v>
      </c>
      <c r="G174" s="234"/>
      <c r="H174" s="234" t="s">
        <v>1360</v>
      </c>
      <c r="I174" s="234" t="s">
        <v>1296</v>
      </c>
      <c r="J174" s="234">
        <v>50</v>
      </c>
      <c r="K174" s="275"/>
    </row>
    <row r="175" spans="2:11" ht="15" customHeight="1">
      <c r="B175" s="254"/>
      <c r="C175" s="234" t="s">
        <v>118</v>
      </c>
      <c r="D175" s="234"/>
      <c r="E175" s="234"/>
      <c r="F175" s="253" t="s">
        <v>1294</v>
      </c>
      <c r="G175" s="234"/>
      <c r="H175" s="234" t="s">
        <v>1361</v>
      </c>
      <c r="I175" s="234" t="s">
        <v>1362</v>
      </c>
      <c r="J175" s="234"/>
      <c r="K175" s="275"/>
    </row>
    <row r="176" spans="2:11" ht="15" customHeight="1">
      <c r="B176" s="254"/>
      <c r="C176" s="234" t="s">
        <v>56</v>
      </c>
      <c r="D176" s="234"/>
      <c r="E176" s="234"/>
      <c r="F176" s="253" t="s">
        <v>1294</v>
      </c>
      <c r="G176" s="234"/>
      <c r="H176" s="234" t="s">
        <v>1363</v>
      </c>
      <c r="I176" s="234" t="s">
        <v>1364</v>
      </c>
      <c r="J176" s="234">
        <v>1</v>
      </c>
      <c r="K176" s="275"/>
    </row>
    <row r="177" spans="2:11" ht="15" customHeight="1">
      <c r="B177" s="254"/>
      <c r="C177" s="234" t="s">
        <v>52</v>
      </c>
      <c r="D177" s="234"/>
      <c r="E177" s="234"/>
      <c r="F177" s="253" t="s">
        <v>1294</v>
      </c>
      <c r="G177" s="234"/>
      <c r="H177" s="234" t="s">
        <v>1365</v>
      </c>
      <c r="I177" s="234" t="s">
        <v>1296</v>
      </c>
      <c r="J177" s="234">
        <v>20</v>
      </c>
      <c r="K177" s="275"/>
    </row>
    <row r="178" spans="2:11" ht="15" customHeight="1">
      <c r="B178" s="254"/>
      <c r="C178" s="234" t="s">
        <v>119</v>
      </c>
      <c r="D178" s="234"/>
      <c r="E178" s="234"/>
      <c r="F178" s="253" t="s">
        <v>1294</v>
      </c>
      <c r="G178" s="234"/>
      <c r="H178" s="234" t="s">
        <v>1366</v>
      </c>
      <c r="I178" s="234" t="s">
        <v>1296</v>
      </c>
      <c r="J178" s="234">
        <v>255</v>
      </c>
      <c r="K178" s="275"/>
    </row>
    <row r="179" spans="2:11" ht="15" customHeight="1">
      <c r="B179" s="254"/>
      <c r="C179" s="234" t="s">
        <v>120</v>
      </c>
      <c r="D179" s="234"/>
      <c r="E179" s="234"/>
      <c r="F179" s="253" t="s">
        <v>1294</v>
      </c>
      <c r="G179" s="234"/>
      <c r="H179" s="234" t="s">
        <v>1259</v>
      </c>
      <c r="I179" s="234" t="s">
        <v>1296</v>
      </c>
      <c r="J179" s="234">
        <v>10</v>
      </c>
      <c r="K179" s="275"/>
    </row>
    <row r="180" spans="2:11" ht="15" customHeight="1">
      <c r="B180" s="254"/>
      <c r="C180" s="234" t="s">
        <v>121</v>
      </c>
      <c r="D180" s="234"/>
      <c r="E180" s="234"/>
      <c r="F180" s="253" t="s">
        <v>1294</v>
      </c>
      <c r="G180" s="234"/>
      <c r="H180" s="234" t="s">
        <v>1367</v>
      </c>
      <c r="I180" s="234" t="s">
        <v>1328</v>
      </c>
      <c r="J180" s="234"/>
      <c r="K180" s="275"/>
    </row>
    <row r="181" spans="2:11" ht="15" customHeight="1">
      <c r="B181" s="254"/>
      <c r="C181" s="234" t="s">
        <v>1368</v>
      </c>
      <c r="D181" s="234"/>
      <c r="E181" s="234"/>
      <c r="F181" s="253" t="s">
        <v>1294</v>
      </c>
      <c r="G181" s="234"/>
      <c r="H181" s="234" t="s">
        <v>1369</v>
      </c>
      <c r="I181" s="234" t="s">
        <v>1328</v>
      </c>
      <c r="J181" s="234"/>
      <c r="K181" s="275"/>
    </row>
    <row r="182" spans="2:11" ht="15" customHeight="1">
      <c r="B182" s="254"/>
      <c r="C182" s="234" t="s">
        <v>1357</v>
      </c>
      <c r="D182" s="234"/>
      <c r="E182" s="234"/>
      <c r="F182" s="253" t="s">
        <v>1294</v>
      </c>
      <c r="G182" s="234"/>
      <c r="H182" s="234" t="s">
        <v>1370</v>
      </c>
      <c r="I182" s="234" t="s">
        <v>1328</v>
      </c>
      <c r="J182" s="234"/>
      <c r="K182" s="275"/>
    </row>
    <row r="183" spans="2:11" ht="15" customHeight="1">
      <c r="B183" s="254"/>
      <c r="C183" s="234" t="s">
        <v>123</v>
      </c>
      <c r="D183" s="234"/>
      <c r="E183" s="234"/>
      <c r="F183" s="253" t="s">
        <v>1300</v>
      </c>
      <c r="G183" s="234"/>
      <c r="H183" s="234" t="s">
        <v>1371</v>
      </c>
      <c r="I183" s="234" t="s">
        <v>1296</v>
      </c>
      <c r="J183" s="234">
        <v>50</v>
      </c>
      <c r="K183" s="275"/>
    </row>
    <row r="184" spans="2:11" ht="15" customHeight="1">
      <c r="B184" s="254"/>
      <c r="C184" s="234" t="s">
        <v>1372</v>
      </c>
      <c r="D184" s="234"/>
      <c r="E184" s="234"/>
      <c r="F184" s="253" t="s">
        <v>1300</v>
      </c>
      <c r="G184" s="234"/>
      <c r="H184" s="234" t="s">
        <v>1373</v>
      </c>
      <c r="I184" s="234" t="s">
        <v>1374</v>
      </c>
      <c r="J184" s="234"/>
      <c r="K184" s="275"/>
    </row>
    <row r="185" spans="2:11" ht="15" customHeight="1">
      <c r="B185" s="254"/>
      <c r="C185" s="234" t="s">
        <v>1375</v>
      </c>
      <c r="D185" s="234"/>
      <c r="E185" s="234"/>
      <c r="F185" s="253" t="s">
        <v>1300</v>
      </c>
      <c r="G185" s="234"/>
      <c r="H185" s="234" t="s">
        <v>1376</v>
      </c>
      <c r="I185" s="234" t="s">
        <v>1374</v>
      </c>
      <c r="J185" s="234"/>
      <c r="K185" s="275"/>
    </row>
    <row r="186" spans="2:11" ht="15" customHeight="1">
      <c r="B186" s="254"/>
      <c r="C186" s="234" t="s">
        <v>1377</v>
      </c>
      <c r="D186" s="234"/>
      <c r="E186" s="234"/>
      <c r="F186" s="253" t="s">
        <v>1300</v>
      </c>
      <c r="G186" s="234"/>
      <c r="H186" s="234" t="s">
        <v>1378</v>
      </c>
      <c r="I186" s="234" t="s">
        <v>1374</v>
      </c>
      <c r="J186" s="234"/>
      <c r="K186" s="275"/>
    </row>
    <row r="187" spans="2:11" ht="15" customHeight="1">
      <c r="B187" s="254"/>
      <c r="C187" s="287" t="s">
        <v>1379</v>
      </c>
      <c r="D187" s="234"/>
      <c r="E187" s="234"/>
      <c r="F187" s="253" t="s">
        <v>1300</v>
      </c>
      <c r="G187" s="234"/>
      <c r="H187" s="234" t="s">
        <v>1380</v>
      </c>
      <c r="I187" s="234" t="s">
        <v>1381</v>
      </c>
      <c r="J187" s="288" t="s">
        <v>1382</v>
      </c>
      <c r="K187" s="275"/>
    </row>
    <row r="188" spans="2:11" ht="15" customHeight="1">
      <c r="B188" s="254"/>
      <c r="C188" s="239" t="s">
        <v>41</v>
      </c>
      <c r="D188" s="234"/>
      <c r="E188" s="234"/>
      <c r="F188" s="253" t="s">
        <v>1294</v>
      </c>
      <c r="G188" s="234"/>
      <c r="H188" s="230" t="s">
        <v>1383</v>
      </c>
      <c r="I188" s="234" t="s">
        <v>1384</v>
      </c>
      <c r="J188" s="234"/>
      <c r="K188" s="275"/>
    </row>
    <row r="189" spans="2:11" ht="15" customHeight="1">
      <c r="B189" s="254"/>
      <c r="C189" s="239" t="s">
        <v>1385</v>
      </c>
      <c r="D189" s="234"/>
      <c r="E189" s="234"/>
      <c r="F189" s="253" t="s">
        <v>1294</v>
      </c>
      <c r="G189" s="234"/>
      <c r="H189" s="234" t="s">
        <v>1386</v>
      </c>
      <c r="I189" s="234" t="s">
        <v>1328</v>
      </c>
      <c r="J189" s="234"/>
      <c r="K189" s="275"/>
    </row>
    <row r="190" spans="2:11" ht="15" customHeight="1">
      <c r="B190" s="254"/>
      <c r="C190" s="239" t="s">
        <v>1387</v>
      </c>
      <c r="D190" s="234"/>
      <c r="E190" s="234"/>
      <c r="F190" s="253" t="s">
        <v>1294</v>
      </c>
      <c r="G190" s="234"/>
      <c r="H190" s="234" t="s">
        <v>1388</v>
      </c>
      <c r="I190" s="234" t="s">
        <v>1328</v>
      </c>
      <c r="J190" s="234"/>
      <c r="K190" s="275"/>
    </row>
    <row r="191" spans="2:11" ht="15" customHeight="1">
      <c r="B191" s="254"/>
      <c r="C191" s="239" t="s">
        <v>1389</v>
      </c>
      <c r="D191" s="234"/>
      <c r="E191" s="234"/>
      <c r="F191" s="253" t="s">
        <v>1300</v>
      </c>
      <c r="G191" s="234"/>
      <c r="H191" s="234" t="s">
        <v>1390</v>
      </c>
      <c r="I191" s="234" t="s">
        <v>1328</v>
      </c>
      <c r="J191" s="234"/>
      <c r="K191" s="275"/>
    </row>
    <row r="192" spans="2:11" ht="15" customHeight="1">
      <c r="B192" s="281"/>
      <c r="C192" s="289"/>
      <c r="D192" s="263"/>
      <c r="E192" s="263"/>
      <c r="F192" s="263"/>
      <c r="G192" s="263"/>
      <c r="H192" s="263"/>
      <c r="I192" s="263"/>
      <c r="J192" s="263"/>
      <c r="K192" s="282"/>
    </row>
    <row r="193" spans="2:11" ht="18.75" customHeight="1">
      <c r="B193" s="230"/>
      <c r="C193" s="234"/>
      <c r="D193" s="234"/>
      <c r="E193" s="234"/>
      <c r="F193" s="253"/>
      <c r="G193" s="234"/>
      <c r="H193" s="234"/>
      <c r="I193" s="234"/>
      <c r="J193" s="234"/>
      <c r="K193" s="230"/>
    </row>
    <row r="194" spans="2:11" ht="18.75" customHeight="1">
      <c r="B194" s="230"/>
      <c r="C194" s="234"/>
      <c r="D194" s="234"/>
      <c r="E194" s="234"/>
      <c r="F194" s="253"/>
      <c r="G194" s="234"/>
      <c r="H194" s="234"/>
      <c r="I194" s="234"/>
      <c r="J194" s="234"/>
      <c r="K194" s="230"/>
    </row>
    <row r="195" spans="2:11" ht="18.75" customHeight="1">
      <c r="B195" s="240"/>
      <c r="C195" s="240"/>
      <c r="D195" s="240"/>
      <c r="E195" s="240"/>
      <c r="F195" s="240"/>
      <c r="G195" s="240"/>
      <c r="H195" s="240"/>
      <c r="I195" s="240"/>
      <c r="J195" s="240"/>
      <c r="K195" s="240"/>
    </row>
    <row r="196" spans="2:11">
      <c r="B196" s="222"/>
      <c r="C196" s="223"/>
      <c r="D196" s="223"/>
      <c r="E196" s="223"/>
      <c r="F196" s="223"/>
      <c r="G196" s="223"/>
      <c r="H196" s="223"/>
      <c r="I196" s="223"/>
      <c r="J196" s="223"/>
      <c r="K196" s="224"/>
    </row>
    <row r="197" spans="2:11" ht="22.2">
      <c r="B197" s="225"/>
      <c r="C197" s="348" t="s">
        <v>1391</v>
      </c>
      <c r="D197" s="348"/>
      <c r="E197" s="348"/>
      <c r="F197" s="348"/>
      <c r="G197" s="348"/>
      <c r="H197" s="348"/>
      <c r="I197" s="348"/>
      <c r="J197" s="348"/>
      <c r="K197" s="226"/>
    </row>
    <row r="198" spans="2:11" ht="25.5" customHeight="1">
      <c r="B198" s="225"/>
      <c r="C198" s="290" t="s">
        <v>1392</v>
      </c>
      <c r="D198" s="290"/>
      <c r="E198" s="290"/>
      <c r="F198" s="290" t="s">
        <v>1393</v>
      </c>
      <c r="G198" s="291"/>
      <c r="H198" s="347" t="s">
        <v>1394</v>
      </c>
      <c r="I198" s="347"/>
      <c r="J198" s="347"/>
      <c r="K198" s="226"/>
    </row>
    <row r="199" spans="2:11" ht="5.25" customHeight="1">
      <c r="B199" s="254"/>
      <c r="C199" s="251"/>
      <c r="D199" s="251"/>
      <c r="E199" s="251"/>
      <c r="F199" s="251"/>
      <c r="G199" s="234"/>
      <c r="H199" s="251"/>
      <c r="I199" s="251"/>
      <c r="J199" s="251"/>
      <c r="K199" s="275"/>
    </row>
    <row r="200" spans="2:11" ht="15" customHeight="1">
      <c r="B200" s="254"/>
      <c r="C200" s="234" t="s">
        <v>1384</v>
      </c>
      <c r="D200" s="234"/>
      <c r="E200" s="234"/>
      <c r="F200" s="253" t="s">
        <v>42</v>
      </c>
      <c r="G200" s="234"/>
      <c r="H200" s="345" t="s">
        <v>1395</v>
      </c>
      <c r="I200" s="345"/>
      <c r="J200" s="345"/>
      <c r="K200" s="275"/>
    </row>
    <row r="201" spans="2:11" ht="15" customHeight="1">
      <c r="B201" s="254"/>
      <c r="C201" s="260"/>
      <c r="D201" s="234"/>
      <c r="E201" s="234"/>
      <c r="F201" s="253" t="s">
        <v>43</v>
      </c>
      <c r="G201" s="234"/>
      <c r="H201" s="345" t="s">
        <v>1396</v>
      </c>
      <c r="I201" s="345"/>
      <c r="J201" s="345"/>
      <c r="K201" s="275"/>
    </row>
    <row r="202" spans="2:11" ht="15" customHeight="1">
      <c r="B202" s="254"/>
      <c r="C202" s="260"/>
      <c r="D202" s="234"/>
      <c r="E202" s="234"/>
      <c r="F202" s="253" t="s">
        <v>46</v>
      </c>
      <c r="G202" s="234"/>
      <c r="H202" s="345" t="s">
        <v>1397</v>
      </c>
      <c r="I202" s="345"/>
      <c r="J202" s="345"/>
      <c r="K202" s="275"/>
    </row>
    <row r="203" spans="2:11" ht="15" customHeight="1">
      <c r="B203" s="254"/>
      <c r="C203" s="234"/>
      <c r="D203" s="234"/>
      <c r="E203" s="234"/>
      <c r="F203" s="253" t="s">
        <v>44</v>
      </c>
      <c r="G203" s="234"/>
      <c r="H203" s="345" t="s">
        <v>1398</v>
      </c>
      <c r="I203" s="345"/>
      <c r="J203" s="345"/>
      <c r="K203" s="275"/>
    </row>
    <row r="204" spans="2:11" ht="15" customHeight="1">
      <c r="B204" s="254"/>
      <c r="C204" s="234"/>
      <c r="D204" s="234"/>
      <c r="E204" s="234"/>
      <c r="F204" s="253" t="s">
        <v>45</v>
      </c>
      <c r="G204" s="234"/>
      <c r="H204" s="345" t="s">
        <v>1399</v>
      </c>
      <c r="I204" s="345"/>
      <c r="J204" s="345"/>
      <c r="K204" s="275"/>
    </row>
    <row r="205" spans="2:11" ht="15" customHeight="1">
      <c r="B205" s="254"/>
      <c r="C205" s="234"/>
      <c r="D205" s="234"/>
      <c r="E205" s="234"/>
      <c r="F205" s="253"/>
      <c r="G205" s="234"/>
      <c r="H205" s="234"/>
      <c r="I205" s="234"/>
      <c r="J205" s="234"/>
      <c r="K205" s="275"/>
    </row>
    <row r="206" spans="2:11" ht="15" customHeight="1">
      <c r="B206" s="254"/>
      <c r="C206" s="234" t="s">
        <v>1340</v>
      </c>
      <c r="D206" s="234"/>
      <c r="E206" s="234"/>
      <c r="F206" s="253" t="s">
        <v>78</v>
      </c>
      <c r="G206" s="234"/>
      <c r="H206" s="345" t="s">
        <v>1400</v>
      </c>
      <c r="I206" s="345"/>
      <c r="J206" s="345"/>
      <c r="K206" s="275"/>
    </row>
    <row r="207" spans="2:11" ht="15" customHeight="1">
      <c r="B207" s="254"/>
      <c r="C207" s="260"/>
      <c r="D207" s="234"/>
      <c r="E207" s="234"/>
      <c r="F207" s="253" t="s">
        <v>1239</v>
      </c>
      <c r="G207" s="234"/>
      <c r="H207" s="345" t="s">
        <v>1240</v>
      </c>
      <c r="I207" s="345"/>
      <c r="J207" s="345"/>
      <c r="K207" s="275"/>
    </row>
    <row r="208" spans="2:11" ht="15" customHeight="1">
      <c r="B208" s="254"/>
      <c r="C208" s="234"/>
      <c r="D208" s="234"/>
      <c r="E208" s="234"/>
      <c r="F208" s="253" t="s">
        <v>1237</v>
      </c>
      <c r="G208" s="234"/>
      <c r="H208" s="345" t="s">
        <v>1401</v>
      </c>
      <c r="I208" s="345"/>
      <c r="J208" s="345"/>
      <c r="K208" s="275"/>
    </row>
    <row r="209" spans="2:11" ht="15" customHeight="1">
      <c r="B209" s="292"/>
      <c r="C209" s="260"/>
      <c r="D209" s="260"/>
      <c r="E209" s="260"/>
      <c r="F209" s="253" t="s">
        <v>1241</v>
      </c>
      <c r="G209" s="239"/>
      <c r="H209" s="346" t="s">
        <v>1242</v>
      </c>
      <c r="I209" s="346"/>
      <c r="J209" s="346"/>
      <c r="K209" s="293"/>
    </row>
    <row r="210" spans="2:11" ht="15" customHeight="1">
      <c r="B210" s="292"/>
      <c r="C210" s="260"/>
      <c r="D210" s="260"/>
      <c r="E210" s="260"/>
      <c r="F210" s="253" t="s">
        <v>897</v>
      </c>
      <c r="G210" s="239"/>
      <c r="H210" s="346" t="s">
        <v>192</v>
      </c>
      <c r="I210" s="346"/>
      <c r="J210" s="346"/>
      <c r="K210" s="293"/>
    </row>
    <row r="211" spans="2:11" ht="15" customHeight="1">
      <c r="B211" s="292"/>
      <c r="C211" s="260"/>
      <c r="D211" s="260"/>
      <c r="E211" s="260"/>
      <c r="F211" s="294"/>
      <c r="G211" s="239"/>
      <c r="H211" s="295"/>
      <c r="I211" s="295"/>
      <c r="J211" s="295"/>
      <c r="K211" s="293"/>
    </row>
    <row r="212" spans="2:11" ht="15" customHeight="1">
      <c r="B212" s="292"/>
      <c r="C212" s="234" t="s">
        <v>1364</v>
      </c>
      <c r="D212" s="260"/>
      <c r="E212" s="260"/>
      <c r="F212" s="253">
        <v>1</v>
      </c>
      <c r="G212" s="239"/>
      <c r="H212" s="346" t="s">
        <v>1402</v>
      </c>
      <c r="I212" s="346"/>
      <c r="J212" s="346"/>
      <c r="K212" s="293"/>
    </row>
    <row r="213" spans="2:11" ht="15" customHeight="1">
      <c r="B213" s="292"/>
      <c r="C213" s="260"/>
      <c r="D213" s="260"/>
      <c r="E213" s="260"/>
      <c r="F213" s="253">
        <v>2</v>
      </c>
      <c r="G213" s="239"/>
      <c r="H213" s="346" t="s">
        <v>1403</v>
      </c>
      <c r="I213" s="346"/>
      <c r="J213" s="346"/>
      <c r="K213" s="293"/>
    </row>
    <row r="214" spans="2:11" ht="15" customHeight="1">
      <c r="B214" s="292"/>
      <c r="C214" s="260"/>
      <c r="D214" s="260"/>
      <c r="E214" s="260"/>
      <c r="F214" s="253">
        <v>3</v>
      </c>
      <c r="G214" s="239"/>
      <c r="H214" s="346" t="s">
        <v>1404</v>
      </c>
      <c r="I214" s="346"/>
      <c r="J214" s="346"/>
      <c r="K214" s="293"/>
    </row>
    <row r="215" spans="2:11" ht="15" customHeight="1">
      <c r="B215" s="292"/>
      <c r="C215" s="260"/>
      <c r="D215" s="260"/>
      <c r="E215" s="260"/>
      <c r="F215" s="253">
        <v>4</v>
      </c>
      <c r="G215" s="239"/>
      <c r="H215" s="346" t="s">
        <v>1405</v>
      </c>
      <c r="I215" s="346"/>
      <c r="J215" s="346"/>
      <c r="K215" s="293"/>
    </row>
    <row r="216" spans="2:11" ht="12.75" customHeight="1">
      <c r="B216" s="296"/>
      <c r="C216" s="297"/>
      <c r="D216" s="297"/>
      <c r="E216" s="297"/>
      <c r="F216" s="297"/>
      <c r="G216" s="297"/>
      <c r="H216" s="297"/>
      <c r="I216" s="297"/>
      <c r="J216" s="297"/>
      <c r="K216" s="298"/>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vt:i4>
      </vt:variant>
      <vt:variant>
        <vt:lpstr>Pojmenované oblasti</vt:lpstr>
      </vt:variant>
      <vt:variant>
        <vt:i4>15</vt:i4>
      </vt:variant>
    </vt:vector>
  </HeadingPairs>
  <TitlesOfParts>
    <vt:vector size="23" baseType="lpstr">
      <vt:lpstr>Rekapitulace stavby</vt:lpstr>
      <vt:lpstr>SO 000 - Vedlejší a ostat...</vt:lpstr>
      <vt:lpstr>SO 100 - Komunikace a zpe...</vt:lpstr>
      <vt:lpstr>SO 100.1 - Odvodnění</vt:lpstr>
      <vt:lpstr>SO 400 - Veřejné osvětlení</vt:lpstr>
      <vt:lpstr>SO 461 - Úprava trakčního...</vt:lpstr>
      <vt:lpstr>SO 501 - Vodovod</vt:lpstr>
      <vt:lpstr>Pokyny pro vyplnění</vt:lpstr>
      <vt:lpstr>'Rekapitulace stavby'!Názvy_tisku</vt:lpstr>
      <vt:lpstr>'SO 000 - Vedlejší a ostat...'!Názvy_tisku</vt:lpstr>
      <vt:lpstr>'SO 100 - Komunikace a zpe...'!Názvy_tisku</vt:lpstr>
      <vt:lpstr>'SO 100.1 - Odvodnění'!Názvy_tisku</vt:lpstr>
      <vt:lpstr>'SO 400 - Veřejné osvětlení'!Názvy_tisku</vt:lpstr>
      <vt:lpstr>'SO 461 - Úprava trakčního...'!Názvy_tisku</vt:lpstr>
      <vt:lpstr>'SO 501 - Vodovod'!Názvy_tisku</vt:lpstr>
      <vt:lpstr>'Pokyny pro vyplnění'!Oblast_tisku</vt:lpstr>
      <vt:lpstr>'Rekapitulace stavby'!Oblast_tisku</vt:lpstr>
      <vt:lpstr>'SO 000 - Vedlejší a ostat...'!Oblast_tisku</vt:lpstr>
      <vt:lpstr>'SO 100 - Komunikace a zpe...'!Oblast_tisku</vt:lpstr>
      <vt:lpstr>'SO 100.1 - Odvodnění'!Oblast_tisku</vt:lpstr>
      <vt:lpstr>'SO 400 - Veřejné osvětlení'!Oblast_tisku</vt:lpstr>
      <vt:lpstr>'SO 461 - Úprava trakčního...'!Oblast_tisku</vt:lpstr>
      <vt:lpstr>'SO 501 - Vodovod'!Oblast_tisku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2018-04-26T13:14:11Z</cp:lastPrinted>
  <dcterms:created xsi:type="dcterms:W3CDTF">2018-04-24T09:00:20Z</dcterms:created>
  <dcterms:modified xsi:type="dcterms:W3CDTF">2018-04-26T13:14:42Z</dcterms:modified>
</cp:coreProperties>
</file>